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urelio-Surface 7\Dropbox\CSed 20-21\_AG\Fogli di calcolo\"/>
    </mc:Choice>
  </mc:AlternateContent>
  <xr:revisionPtr revIDLastSave="0" documentId="13_ncr:1_{508318F8-978D-46C7-80EB-ABD35BB0F617}" xr6:coauthVersionLast="46" xr6:coauthVersionMax="46" xr10:uidLastSave="{00000000-0000-0000-0000-000000000000}"/>
  <bookViews>
    <workbookView xWindow="-98" yWindow="-98" windowWidth="20715" windowHeight="13276" tabRatio="759" xr2:uid="{00000000-000D-0000-FFFF-FFFF00000000}"/>
  </bookViews>
  <sheets>
    <sheet name="Spiegazioni" sheetId="13" r:id="rId1"/>
    <sheet name="1" sheetId="22" r:id="rId2"/>
    <sheet name="2" sheetId="25" r:id="rId3"/>
    <sheet name="3" sheetId="26" r:id="rId4"/>
    <sheet name="4" sheetId="27" r:id="rId5"/>
    <sheet name="5" sheetId="28" r:id="rId6"/>
    <sheet name="6" sheetId="29" r:id="rId7"/>
    <sheet name="7" sheetId="30" r:id="rId8"/>
    <sheet name="8" sheetId="31" r:id="rId9"/>
    <sheet name="9" sheetId="32" r:id="rId10"/>
    <sheet name="Riepilogo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2" l="1"/>
  <c r="A9" i="12"/>
  <c r="Q17" i="31"/>
  <c r="Q17" i="32"/>
  <c r="O23" i="32"/>
  <c r="O22" i="32"/>
  <c r="O18" i="32"/>
  <c r="O17" i="32"/>
  <c r="Q13" i="32"/>
  <c r="C12" i="32"/>
  <c r="A8" i="32"/>
  <c r="G8" i="32" s="1"/>
  <c r="Q3" i="32"/>
  <c r="A3" i="32"/>
  <c r="O23" i="31"/>
  <c r="O22" i="31"/>
  <c r="O18" i="31"/>
  <c r="O17" i="31"/>
  <c r="Q13" i="31"/>
  <c r="C12" i="31"/>
  <c r="A8" i="31"/>
  <c r="G8" i="31" s="1"/>
  <c r="Q3" i="31"/>
  <c r="A3" i="31"/>
  <c r="O23" i="30"/>
  <c r="O22" i="30"/>
  <c r="O18" i="30"/>
  <c r="O17" i="30"/>
  <c r="Q13" i="30"/>
  <c r="C12" i="30"/>
  <c r="A8" i="30"/>
  <c r="G8" i="30" s="1"/>
  <c r="Q3" i="30"/>
  <c r="A3" i="30"/>
  <c r="Q17" i="30" s="1"/>
  <c r="C9" i="12"/>
  <c r="G22" i="12"/>
  <c r="H19" i="12"/>
  <c r="B4" i="12"/>
  <c r="F22" i="12"/>
  <c r="H22" i="12"/>
  <c r="J22" i="12"/>
  <c r="H12" i="12"/>
  <c r="I22" i="12"/>
  <c r="C19" i="12"/>
  <c r="I5" i="12"/>
  <c r="G19" i="12"/>
  <c r="I11" i="12"/>
  <c r="E22" i="12"/>
  <c r="H5" i="12"/>
  <c r="J11" i="12"/>
  <c r="F19" i="12"/>
  <c r="I4" i="12"/>
  <c r="C22" i="12"/>
  <c r="E19" i="12"/>
  <c r="B19" i="12"/>
  <c r="D19" i="12"/>
  <c r="B22" i="12"/>
  <c r="H11" i="12"/>
  <c r="I12" i="12"/>
  <c r="J4" i="12"/>
  <c r="J5" i="12"/>
  <c r="J12" i="12"/>
  <c r="H4" i="12"/>
  <c r="I19" i="12"/>
  <c r="J19" i="12"/>
  <c r="D22" i="12"/>
  <c r="T13" i="32" l="1"/>
  <c r="T17" i="32" s="1"/>
  <c r="O20" i="32"/>
  <c r="I16" i="32"/>
  <c r="O24" i="32"/>
  <c r="J8" i="32"/>
  <c r="T14" i="32"/>
  <c r="T18" i="32" s="1"/>
  <c r="K8" i="32"/>
  <c r="O19" i="32"/>
  <c r="O20" i="31"/>
  <c r="T13" i="31"/>
  <c r="T17" i="31" s="1"/>
  <c r="K8" i="31"/>
  <c r="O19" i="31"/>
  <c r="J8" i="31"/>
  <c r="T14" i="31"/>
  <c r="T18" i="31" s="1"/>
  <c r="I16" i="31"/>
  <c r="O24" i="31"/>
  <c r="T13" i="30"/>
  <c r="T17" i="30" s="1"/>
  <c r="O24" i="30"/>
  <c r="J8" i="30"/>
  <c r="O20" i="30"/>
  <c r="I16" i="30"/>
  <c r="K8" i="30"/>
  <c r="O19" i="30"/>
  <c r="D9" i="12"/>
  <c r="H10" i="12"/>
  <c r="J10" i="12"/>
  <c r="E9" i="12"/>
  <c r="F10" i="12"/>
  <c r="C10" i="12"/>
  <c r="J9" i="12"/>
  <c r="B9" i="12"/>
  <c r="G10" i="12"/>
  <c r="E10" i="12"/>
  <c r="I10" i="12"/>
  <c r="D10" i="12"/>
  <c r="I9" i="12"/>
  <c r="G9" i="12"/>
  <c r="B10" i="12"/>
  <c r="H9" i="12"/>
  <c r="F9" i="12"/>
  <c r="H13" i="12"/>
  <c r="I6" i="12"/>
  <c r="H6" i="12"/>
  <c r="J7" i="12"/>
  <c r="J13" i="12"/>
  <c r="J6" i="12"/>
  <c r="H7" i="12"/>
  <c r="I13" i="12"/>
  <c r="I7" i="12"/>
  <c r="O21" i="31" l="1"/>
  <c r="O21" i="30"/>
  <c r="O21" i="32"/>
  <c r="O23" i="29"/>
  <c r="O22" i="29"/>
  <c r="O18" i="29"/>
  <c r="O17" i="29"/>
  <c r="Q13" i="29"/>
  <c r="C12" i="29"/>
  <c r="A8" i="29"/>
  <c r="O24" i="29" s="1"/>
  <c r="Q3" i="29"/>
  <c r="A3" i="29"/>
  <c r="O23" i="28"/>
  <c r="O22" i="28"/>
  <c r="O18" i="28"/>
  <c r="O17" i="28"/>
  <c r="Q13" i="28"/>
  <c r="C12" i="28"/>
  <c r="A8" i="28"/>
  <c r="O24" i="28" s="1"/>
  <c r="Q3" i="28"/>
  <c r="A3" i="28"/>
  <c r="O23" i="27"/>
  <c r="O22" i="27"/>
  <c r="O18" i="27"/>
  <c r="O17" i="27"/>
  <c r="Q13" i="27"/>
  <c r="C12" i="27"/>
  <c r="A8" i="27"/>
  <c r="O19" i="27" s="1"/>
  <c r="Q3" i="27"/>
  <c r="A3" i="27"/>
  <c r="O23" i="26"/>
  <c r="O22" i="26"/>
  <c r="O18" i="26"/>
  <c r="O17" i="26"/>
  <c r="Q13" i="26"/>
  <c r="T13" i="26" s="1"/>
  <c r="C12" i="26"/>
  <c r="A8" i="26"/>
  <c r="Q3" i="26"/>
  <c r="A3" i="26"/>
  <c r="Q17" i="26" s="1"/>
  <c r="O23" i="25"/>
  <c r="O22" i="25"/>
  <c r="O18" i="25"/>
  <c r="O17" i="25"/>
  <c r="Q13" i="25"/>
  <c r="C12" i="25"/>
  <c r="A8" i="25"/>
  <c r="O24" i="25" s="1"/>
  <c r="Q3" i="25"/>
  <c r="A3" i="25"/>
  <c r="Q17" i="25" s="1"/>
  <c r="O22" i="22"/>
  <c r="E11" i="12"/>
  <c r="C5" i="12"/>
  <c r="F4" i="12"/>
  <c r="F11" i="12"/>
  <c r="E12" i="12"/>
  <c r="C13" i="12"/>
  <c r="C12" i="12"/>
  <c r="G12" i="12"/>
  <c r="H8" i="12"/>
  <c r="G4" i="12"/>
  <c r="J8" i="12"/>
  <c r="F12" i="12"/>
  <c r="D12" i="12"/>
  <c r="I8" i="12"/>
  <c r="C11" i="12"/>
  <c r="D5" i="12"/>
  <c r="G11" i="12"/>
  <c r="E4" i="12"/>
  <c r="F5" i="12"/>
  <c r="E5" i="12"/>
  <c r="D4" i="12"/>
  <c r="E6" i="12"/>
  <c r="G13" i="12"/>
  <c r="D11" i="12"/>
  <c r="G5" i="12"/>
  <c r="C4" i="12"/>
  <c r="F13" i="12"/>
  <c r="Q17" i="27" l="1"/>
  <c r="O19" i="26"/>
  <c r="Q17" i="28"/>
  <c r="Q17" i="29"/>
  <c r="K8" i="26"/>
  <c r="O20" i="27"/>
  <c r="O21" i="27"/>
  <c r="O20" i="26"/>
  <c r="O21" i="26"/>
  <c r="O24" i="27"/>
  <c r="O24" i="26"/>
  <c r="O20" i="25"/>
  <c r="I16" i="26"/>
  <c r="G8" i="29"/>
  <c r="J8" i="29"/>
  <c r="T14" i="29"/>
  <c r="T18" i="29" s="1"/>
  <c r="K8" i="29"/>
  <c r="O19" i="29"/>
  <c r="O21" i="29" s="1"/>
  <c r="I16" i="29"/>
  <c r="O20" i="29"/>
  <c r="T13" i="29"/>
  <c r="T17" i="29" s="1"/>
  <c r="G8" i="28"/>
  <c r="J8" i="28"/>
  <c r="K8" i="28"/>
  <c r="O19" i="28"/>
  <c r="O21" i="28" s="1"/>
  <c r="I16" i="28"/>
  <c r="O20" i="28"/>
  <c r="T13" i="28"/>
  <c r="T17" i="28" s="1"/>
  <c r="T13" i="27"/>
  <c r="T17" i="27" s="1"/>
  <c r="G8" i="27"/>
  <c r="J8" i="27"/>
  <c r="T14" i="27"/>
  <c r="T18" i="27" s="1"/>
  <c r="K8" i="27"/>
  <c r="I16" i="27"/>
  <c r="T13" i="25"/>
  <c r="T17" i="25" s="1"/>
  <c r="G8" i="26"/>
  <c r="T17" i="26"/>
  <c r="J8" i="26"/>
  <c r="G8" i="25"/>
  <c r="J8" i="25"/>
  <c r="T14" i="25"/>
  <c r="T18" i="25" s="1"/>
  <c r="K8" i="25"/>
  <c r="O19" i="25"/>
  <c r="O21" i="25" s="1"/>
  <c r="I16" i="25"/>
  <c r="G6" i="12"/>
  <c r="F6" i="12"/>
  <c r="E13" i="12"/>
  <c r="D7" i="12"/>
  <c r="C6" i="12"/>
  <c r="G7" i="12"/>
  <c r="D6" i="12"/>
  <c r="C7" i="12"/>
  <c r="D8" i="12"/>
  <c r="E7" i="12"/>
  <c r="F7" i="12"/>
  <c r="E8" i="12"/>
  <c r="D13" i="12"/>
  <c r="O23" i="22" l="1"/>
  <c r="O18" i="22"/>
  <c r="O17" i="22"/>
  <c r="Q13" i="22"/>
  <c r="C12" i="22"/>
  <c r="A8" i="22"/>
  <c r="O24" i="22" s="1"/>
  <c r="Q3" i="22"/>
  <c r="A3" i="22"/>
  <c r="Q17" i="22" s="1"/>
  <c r="B11" i="12"/>
  <c r="B12" i="12"/>
  <c r="G8" i="12"/>
  <c r="C8" i="12"/>
  <c r="B13" i="12"/>
  <c r="B5" i="12"/>
  <c r="F8" i="12"/>
  <c r="T13" i="22" l="1"/>
  <c r="T17" i="22" s="1"/>
  <c r="O20" i="22"/>
  <c r="G8" i="22"/>
  <c r="J8" i="22"/>
  <c r="K8" i="22"/>
  <c r="O19" i="22"/>
  <c r="O21" i="22" s="1"/>
  <c r="I16" i="22"/>
  <c r="B7" i="12"/>
  <c r="B8" i="12"/>
  <c r="B6" i="12"/>
  <c r="S12" i="13" l="1"/>
  <c r="R11" i="13" s="1"/>
  <c r="E14" i="32" l="1"/>
  <c r="E14" i="30"/>
  <c r="E14" i="31"/>
  <c r="E14" i="29"/>
  <c r="E14" i="25"/>
  <c r="E14" i="28"/>
  <c r="E14" i="26"/>
  <c r="E14" i="27"/>
  <c r="E14" i="22"/>
  <c r="D14" i="31" l="1"/>
  <c r="Q14" i="31"/>
  <c r="Q18" i="31" s="1"/>
  <c r="Q4" i="31"/>
  <c r="D14" i="30"/>
  <c r="Q4" i="30"/>
  <c r="Q14" i="30"/>
  <c r="D14" i="32"/>
  <c r="Q14" i="32"/>
  <c r="Q4" i="32"/>
  <c r="D14" i="26"/>
  <c r="Q4" i="26"/>
  <c r="Q14" i="26"/>
  <c r="D14" i="27"/>
  <c r="Q14" i="27"/>
  <c r="Q18" i="27" s="1"/>
  <c r="Q4" i="27"/>
  <c r="D14" i="25"/>
  <c r="Q4" i="25"/>
  <c r="Q14" i="25"/>
  <c r="Q18" i="25" s="1"/>
  <c r="D14" i="28"/>
  <c r="Q14" i="28"/>
  <c r="Q4" i="28"/>
  <c r="D14" i="29"/>
  <c r="Q4" i="29"/>
  <c r="Q14" i="29"/>
  <c r="Q18" i="29" s="1"/>
  <c r="D14" i="22"/>
  <c r="Q14" i="22"/>
  <c r="Q4" i="22"/>
  <c r="Q15" i="32" l="1"/>
  <c r="Q18" i="32"/>
  <c r="Q19" i="32" s="1"/>
  <c r="I21" i="31"/>
  <c r="Q15" i="31"/>
  <c r="Q19" i="31"/>
  <c r="Q18" i="30"/>
  <c r="T14" i="30"/>
  <c r="T18" i="30" s="1"/>
  <c r="I21" i="32"/>
  <c r="I21" i="30"/>
  <c r="Q15" i="25"/>
  <c r="I21" i="25"/>
  <c r="Q19" i="25"/>
  <c r="I21" i="29"/>
  <c r="Q15" i="29"/>
  <c r="Q19" i="29"/>
  <c r="Q19" i="27"/>
  <c r="Q15" i="27"/>
  <c r="I21" i="27"/>
  <c r="I21" i="28"/>
  <c r="Q18" i="28"/>
  <c r="T14" i="28"/>
  <c r="Q18" i="26"/>
  <c r="T14" i="26"/>
  <c r="T18" i="26" s="1"/>
  <c r="I21" i="26"/>
  <c r="I21" i="22"/>
  <c r="T14" i="22"/>
  <c r="Q18" i="22"/>
  <c r="I22" i="32" l="1"/>
  <c r="I24" i="32" s="1"/>
  <c r="O25" i="32" s="1"/>
  <c r="Q19" i="30"/>
  <c r="Q15" i="30"/>
  <c r="I26" i="31"/>
  <c r="O26" i="31" s="1"/>
  <c r="I22" i="31"/>
  <c r="I26" i="32"/>
  <c r="O26" i="32" s="1"/>
  <c r="Q19" i="26"/>
  <c r="I26" i="27"/>
  <c r="O26" i="27" s="1"/>
  <c r="I22" i="27"/>
  <c r="I26" i="29"/>
  <c r="O26" i="29" s="1"/>
  <c r="I22" i="29"/>
  <c r="Q15" i="26"/>
  <c r="Q15" i="28"/>
  <c r="T18" i="28"/>
  <c r="Q19" i="28" s="1"/>
  <c r="I22" i="25"/>
  <c r="I26" i="25"/>
  <c r="O26" i="25" s="1"/>
  <c r="Q15" i="22"/>
  <c r="T18" i="22"/>
  <c r="Q19" i="22" s="1"/>
  <c r="J15" i="12"/>
  <c r="E15" i="12"/>
  <c r="J16" i="12"/>
  <c r="G15" i="12"/>
  <c r="G16" i="12"/>
  <c r="J14" i="12"/>
  <c r="I16" i="12"/>
  <c r="E16" i="12"/>
  <c r="I15" i="12"/>
  <c r="C16" i="12"/>
  <c r="C15" i="12"/>
  <c r="I26" i="30" l="1"/>
  <c r="O26" i="30" s="1"/>
  <c r="I22" i="30"/>
  <c r="I24" i="30" s="1"/>
  <c r="O25" i="30" s="1"/>
  <c r="I26" i="22"/>
  <c r="O26" i="22" s="1"/>
  <c r="I22" i="26"/>
  <c r="I24" i="26" s="1"/>
  <c r="O25" i="26" s="1"/>
  <c r="I24" i="29"/>
  <c r="O25" i="29" s="1"/>
  <c r="I24" i="31"/>
  <c r="O25" i="31" s="1"/>
  <c r="I24" i="27"/>
  <c r="O25" i="27" s="1"/>
  <c r="I24" i="25"/>
  <c r="O25" i="25" s="1"/>
  <c r="I22" i="28"/>
  <c r="I26" i="28"/>
  <c r="O26" i="28" s="1"/>
  <c r="I26" i="26"/>
  <c r="O26" i="26" s="1"/>
  <c r="I22" i="22"/>
  <c r="D15" i="12"/>
  <c r="B16" i="12"/>
  <c r="D14" i="12"/>
  <c r="G14" i="12"/>
  <c r="C14" i="12"/>
  <c r="F16" i="12"/>
  <c r="I14" i="12"/>
  <c r="F15" i="12"/>
  <c r="D16" i="12"/>
  <c r="H16" i="12"/>
  <c r="E14" i="12"/>
  <c r="H15" i="12"/>
  <c r="H14" i="12"/>
  <c r="I24" i="28" l="1"/>
  <c r="O25" i="28" s="1"/>
  <c r="I24" i="22"/>
  <c r="O25" i="22" s="1"/>
  <c r="F14" i="12"/>
  <c r="B14" i="12"/>
  <c r="B15" i="12"/>
</calcChain>
</file>

<file path=xl/sharedStrings.xml><?xml version="1.0" encoding="utf-8"?>
<sst xmlns="http://schemas.openxmlformats.org/spreadsheetml/2006/main" count="806" uniqueCount="87">
  <si>
    <t>b</t>
  </si>
  <si>
    <t>h</t>
  </si>
  <si>
    <t>cm</t>
  </si>
  <si>
    <t>m</t>
  </si>
  <si>
    <t>E</t>
  </si>
  <si>
    <t>MPa</t>
  </si>
  <si>
    <t>Ip</t>
  </si>
  <si>
    <t>cm4</t>
  </si>
  <si>
    <t>It,sup</t>
  </si>
  <si>
    <t>It,inf</t>
  </si>
  <si>
    <t>E Ip / Lp</t>
  </si>
  <si>
    <t>E It,s / Lt</t>
  </si>
  <si>
    <t>E It,i / Lt</t>
  </si>
  <si>
    <t>kN mm</t>
  </si>
  <si>
    <t>r1</t>
  </si>
  <si>
    <t>r2</t>
  </si>
  <si>
    <t>k (t=inf)</t>
  </si>
  <si>
    <t>kN/mm</t>
  </si>
  <si>
    <t>k</t>
  </si>
  <si>
    <t>da base</t>
  </si>
  <si>
    <t>una sola</t>
  </si>
  <si>
    <t>due, dx e sx, uguali tra loro</t>
  </si>
  <si>
    <t>Travi a destra e sinistra</t>
  </si>
  <si>
    <t>Travi superiori e inferiori</t>
  </si>
  <si>
    <t>riduzione</t>
  </si>
  <si>
    <t xml:space="preserve">punto di nullo di M a  </t>
  </si>
  <si>
    <t>sx</t>
  </si>
  <si>
    <t>dx</t>
  </si>
  <si>
    <t>d inf</t>
  </si>
  <si>
    <t>Questo file vuole essere di aiuto per calcolare la rigidezza dei pilastri</t>
  </si>
  <si>
    <t>Riepilogo dei valori</t>
  </si>
  <si>
    <t>i valori in questo file sono riferiti all'ordine</t>
  </si>
  <si>
    <t>2,3,4</t>
  </si>
  <si>
    <t>uguali tra loro</t>
  </si>
  <si>
    <t>Occorre inserire i dati richiesti (caselle a discesa e valori evidenziati in caselle gialle)</t>
  </si>
  <si>
    <t>Viene fornita la rigidezza e la posizione del punto di nullo di M (valori in caselle verdi)</t>
  </si>
  <si>
    <t>Indicare qui informazioni valide per tutti i fogli di calcolo:</t>
  </si>
  <si>
    <t>sezione geometrica</t>
  </si>
  <si>
    <t>Modulo di elasticità del calcestruzzo</t>
  </si>
  <si>
    <t>Indicare se si vuole considerare la rigidezza nominale (corrispondente alla sezione geometrica) oppure tener conto della fessurazione</t>
  </si>
  <si>
    <t>TRAVI</t>
  </si>
  <si>
    <t>lunghezza</t>
  </si>
  <si>
    <t>superiormente</t>
  </si>
  <si>
    <t>inferiormente</t>
  </si>
  <si>
    <t>PILASTRO</t>
  </si>
  <si>
    <t xml:space="preserve">si considera: </t>
  </si>
  <si>
    <t>per tener conto della fessurazione</t>
  </si>
  <si>
    <t>moltiplicatore travi</t>
  </si>
  <si>
    <t>moltiplicatore pilastri</t>
  </si>
  <si>
    <t>e/o dei tratti rigidi di estremità:</t>
  </si>
  <si>
    <t>pil</t>
  </si>
  <si>
    <t>tra sup</t>
  </si>
  <si>
    <t>tra inf</t>
  </si>
  <si>
    <t>L pil</t>
  </si>
  <si>
    <t>L tra sx</t>
  </si>
  <si>
    <t>L tra dx</t>
  </si>
  <si>
    <t>RIEPILOGO</t>
  </si>
  <si>
    <t>foglio</t>
  </si>
  <si>
    <t>Riepilogo</t>
  </si>
  <si>
    <t>Occorre indicare il nome di ciascun foglio (nell'esempio sono chiamati con numeri progressivi, da 1 in su)</t>
  </si>
  <si>
    <t>Sono predisposte come esempio 9 colonne che leggono da 9 fogli, ma basta trascinarle per ottenere spazio per altri fogli</t>
  </si>
  <si>
    <t>Rigidezze - versione 3.1a</t>
  </si>
  <si>
    <t>si riferisce ai seguenti pilastri:</t>
  </si>
  <si>
    <t>direzione x</t>
  </si>
  <si>
    <t>direzione y</t>
  </si>
  <si>
    <t>I valori si riferiscono ai seguenti pilastri:</t>
  </si>
  <si>
    <t>Si suggerisce di procedere come segue:</t>
  </si>
  <si>
    <t>- In un singolo file si conservano i dati di tutti i pilastri di un ordine (o di più ordini, se identici)</t>
  </si>
  <si>
    <t>- Ciascun foglio del file è riferito a un gruppo di pilastri di rigidezza sostanzialmente equivalente; il nome del foglio individua il gruppo</t>
  </si>
  <si>
    <t>- Per evitare errori, si suggerisce di mantenere lo stesso gruppo (e lo stesso nome) per tutti gli ordini</t>
  </si>
  <si>
    <t>Il foglio Repilogo è predisposto per leggere i valori dei diversi foglio</t>
  </si>
  <si>
    <t>Suggerimenti operativi</t>
  </si>
  <si>
    <t>Informazioni generali da fornire nel presente foglio Spiegazioni</t>
  </si>
  <si>
    <t>Informazioni da fornire nel singolo foglio che calcola la rigidezza di un pilastro</t>
  </si>
  <si>
    <t>E' possibile duplicare i fogli, in modo da averne uno per ciascuna tipologia di pilastro che si ritiene necessaria</t>
  </si>
  <si>
    <t>I fogli sono protetti, per evitare modifiche non volute, ma senza password</t>
  </si>
  <si>
    <t>2,10,11,12,18,19,22,23,25,26</t>
  </si>
  <si>
    <t>1,3,21</t>
  </si>
  <si>
    <t>9,17</t>
  </si>
  <si>
    <t>1,2,3,10,21,22,23</t>
  </si>
  <si>
    <t>18,19</t>
  </si>
  <si>
    <t>4,6,7,14</t>
  </si>
  <si>
    <t>5,8,15,16</t>
  </si>
  <si>
    <t>11,12,25,26</t>
  </si>
  <si>
    <t>4,5,6,7,8,9,14,15,16,17</t>
  </si>
  <si>
    <t>13,27</t>
  </si>
  <si>
    <t>13,20,27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</si>
</sst>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410]mmm\-yy;@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0"/>
      <name val="Calibri"/>
      <family val="2"/>
      <scheme val="minor"/>
    </font>
    <font>
      <sz val="9"/>
      <name val="Arial"/>
      <family val="2"/>
    </font>
    <font>
      <sz val="14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3" borderId="0" xfId="0" applyFont="1" applyFill="1" applyAlignment="1" applyProtection="1">
      <alignment horizontal="center"/>
      <protection locked="0"/>
    </xf>
    <xf numFmtId="164" fontId="6" fillId="0" borderId="0" xfId="0" applyNumberFormat="1" applyFont="1" applyAlignment="1">
      <alignment horizontal="center"/>
    </xf>
    <xf numFmtId="2" fontId="6" fillId="3" borderId="0" xfId="0" applyNumberFormat="1" applyFont="1" applyFill="1" applyAlignment="1" applyProtection="1">
      <alignment horizontal="center"/>
      <protection locked="0"/>
    </xf>
    <xf numFmtId="2" fontId="8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/>
    <xf numFmtId="2" fontId="6" fillId="2" borderId="0" xfId="0" applyNumberFormat="1" applyFont="1" applyFill="1" applyAlignment="1">
      <alignment horizontal="center"/>
    </xf>
    <xf numFmtId="0" fontId="12" fillId="0" borderId="0" xfId="1" applyFont="1"/>
    <xf numFmtId="0" fontId="13" fillId="0" borderId="0" xfId="1" applyFont="1"/>
    <xf numFmtId="165" fontId="13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right"/>
    </xf>
    <xf numFmtId="164" fontId="5" fillId="2" borderId="0" xfId="0" applyNumberFormat="1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 applyFill="1" applyAlignment="1" applyProtection="1">
      <alignment horizontal="center"/>
      <protection locked="0"/>
    </xf>
    <xf numFmtId="0" fontId="3" fillId="0" borderId="0" xfId="0" applyFont="1"/>
    <xf numFmtId="2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Font="1" applyFill="1"/>
    <xf numFmtId="0" fontId="1" fillId="0" borderId="0" xfId="0" applyFont="1" applyFill="1" applyAlignment="1" applyProtection="1">
      <alignment horizontal="center"/>
      <protection locked="0"/>
    </xf>
    <xf numFmtId="0" fontId="6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/>
    <xf numFmtId="11" fontId="15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3" fillId="3" borderId="0" xfId="1" applyFont="1" applyFill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164" fontId="15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13" fillId="0" borderId="0" xfId="1" quotePrefix="1" applyFont="1" applyAlignment="1">
      <alignment horizontal="left"/>
    </xf>
    <xf numFmtId="0" fontId="12" fillId="0" borderId="0" xfId="1" applyFont="1" applyAlignment="1">
      <alignment horizontal="left"/>
    </xf>
    <xf numFmtId="0" fontId="14" fillId="0" borderId="0" xfId="1" applyFont="1" applyAlignment="1">
      <alignment horizontal="right"/>
    </xf>
    <xf numFmtId="164" fontId="6" fillId="0" borderId="0" xfId="0" applyNumberFormat="1" applyFont="1" applyFill="1" applyAlignment="1">
      <alignment horizontal="center"/>
    </xf>
    <xf numFmtId="0" fontId="19" fillId="0" borderId="0" xfId="1" applyFont="1" applyAlignment="1">
      <alignment horizontal="center"/>
    </xf>
    <xf numFmtId="0" fontId="13" fillId="3" borderId="0" xfId="1" applyFont="1" applyFill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4" xfId="0" applyFont="1" applyFill="1" applyBorder="1" applyAlignment="1" applyProtection="1">
      <alignment horizontal="left"/>
      <protection locked="0"/>
    </xf>
    <xf numFmtId="0" fontId="6" fillId="3" borderId="0" xfId="0" applyFont="1" applyFill="1" applyAlignment="1" applyProtection="1">
      <alignment horizontal="left"/>
      <protection locked="0"/>
    </xf>
    <xf numFmtId="0" fontId="4" fillId="2" borderId="5" xfId="0" applyFont="1" applyFill="1" applyBorder="1" applyAlignment="1">
      <alignment horizontal="left" vertical="top" wrapText="1"/>
    </xf>
    <xf numFmtId="0" fontId="18" fillId="0" borderId="5" xfId="0" applyFont="1" applyBorder="1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Normale" xfId="0" builtinId="0"/>
    <cellStyle name="Normale 2" xfId="1" xr:uid="{00000000-0005-0000-0000-000001000000}"/>
  </cellStyles>
  <dxfs count="108">
    <dxf>
      <font>
        <color rgb="FFCCFFCC"/>
      </font>
    </dxf>
    <dxf>
      <font>
        <color rgb="FFCCFFCC"/>
      </font>
    </dxf>
    <dxf>
      <font>
        <color rgb="FFCCFFCC"/>
      </font>
    </dxf>
    <dxf>
      <font>
        <color rgb="FFCCFFCC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99"/>
        </patternFill>
      </fill>
    </dxf>
    <dxf>
      <font>
        <strike val="0"/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ont>
        <strike val="0"/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ont>
        <strike val="0"/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ont>
        <strike val="0"/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ont>
        <strike val="0"/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ont>
        <strike val="0"/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ont>
        <strike val="0"/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ont>
        <strike val="0"/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ont>
        <strike val="0"/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1FFE1"/>
      <color rgb="FFCCFFCC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workbookViewId="0">
      <selection activeCell="G11" sqref="G11"/>
    </sheetView>
  </sheetViews>
  <sheetFormatPr defaultColWidth="9.1328125" defaultRowHeight="18.75" customHeight="1" x14ac:dyDescent="0.55000000000000004"/>
  <cols>
    <col min="1" max="4" width="9.1328125" style="20"/>
    <col min="5" max="5" width="9.3984375" style="20" bestFit="1" customWidth="1"/>
    <col min="6" max="16384" width="9.1328125" style="20"/>
  </cols>
  <sheetData>
    <row r="1" spans="1:19" ht="18.75" customHeight="1" x14ac:dyDescent="0.55000000000000004">
      <c r="A1" s="19" t="s">
        <v>61</v>
      </c>
      <c r="E1" s="21">
        <v>44237</v>
      </c>
    </row>
    <row r="3" spans="1:19" ht="18.75" customHeight="1" x14ac:dyDescent="0.55000000000000004">
      <c r="A3" s="19" t="s">
        <v>29</v>
      </c>
    </row>
    <row r="4" spans="1:19" ht="18.75" customHeight="1" x14ac:dyDescent="0.55000000000000004">
      <c r="A4" s="20" t="s">
        <v>66</v>
      </c>
    </row>
    <row r="5" spans="1:19" ht="18.75" customHeight="1" x14ac:dyDescent="0.55000000000000004">
      <c r="A5" s="48" t="s">
        <v>67</v>
      </c>
    </row>
    <row r="6" spans="1:19" ht="18.75" customHeight="1" x14ac:dyDescent="0.55000000000000004">
      <c r="A6" s="48" t="s">
        <v>68</v>
      </c>
    </row>
    <row r="7" spans="1:19" ht="18.75" customHeight="1" x14ac:dyDescent="0.55000000000000004">
      <c r="A7" s="48" t="s">
        <v>69</v>
      </c>
    </row>
    <row r="8" spans="1:19" ht="10.050000000000001" customHeight="1" x14ac:dyDescent="0.55000000000000004"/>
    <row r="9" spans="1:19" ht="18.75" customHeight="1" x14ac:dyDescent="0.55000000000000004">
      <c r="A9" s="19" t="s">
        <v>72</v>
      </c>
    </row>
    <row r="10" spans="1:19" ht="18.75" customHeight="1" x14ac:dyDescent="0.55000000000000004">
      <c r="A10" s="20" t="s">
        <v>36</v>
      </c>
    </row>
    <row r="11" spans="1:19" ht="18.75" customHeight="1" x14ac:dyDescent="0.55000000000000004">
      <c r="A11" s="20" t="s">
        <v>38</v>
      </c>
      <c r="F11" s="29" t="s">
        <v>4</v>
      </c>
      <c r="G11" s="43">
        <v>31500</v>
      </c>
      <c r="H11" s="20" t="s">
        <v>5</v>
      </c>
      <c r="R11" s="50" t="str">
        <f>IF(S12=2,"      in ciascun foglio si deve indicare la riduzione di rigidezza, separatamente per pilastri e travi","")</f>
        <v/>
      </c>
    </row>
    <row r="12" spans="1:19" ht="18.75" customHeight="1" x14ac:dyDescent="0.55000000000000004">
      <c r="A12" s="20" t="s">
        <v>39</v>
      </c>
      <c r="P12" s="53" t="s">
        <v>37</v>
      </c>
      <c r="Q12" s="54"/>
      <c r="R12" s="54"/>
      <c r="S12" s="52">
        <f>IF(P12="sezione fessurata",2,1)</f>
        <v>1</v>
      </c>
    </row>
    <row r="13" spans="1:19" ht="10.050000000000001" customHeight="1" x14ac:dyDescent="0.55000000000000004"/>
    <row r="14" spans="1:19" ht="18.75" customHeight="1" x14ac:dyDescent="0.55000000000000004">
      <c r="A14" s="19" t="s">
        <v>73</v>
      </c>
    </row>
    <row r="15" spans="1:19" ht="18.75" customHeight="1" x14ac:dyDescent="0.55000000000000004">
      <c r="A15" s="20" t="s">
        <v>34</v>
      </c>
    </row>
    <row r="16" spans="1:19" ht="18.75" customHeight="1" x14ac:dyDescent="0.55000000000000004">
      <c r="A16" s="20" t="s">
        <v>35</v>
      </c>
    </row>
    <row r="17" spans="1:1" ht="10.050000000000001" customHeight="1" x14ac:dyDescent="0.55000000000000004"/>
    <row r="18" spans="1:1" ht="18.75" customHeight="1" x14ac:dyDescent="0.55000000000000004">
      <c r="A18" s="19" t="s">
        <v>58</v>
      </c>
    </row>
    <row r="19" spans="1:1" ht="18.75" customHeight="1" x14ac:dyDescent="0.55000000000000004">
      <c r="A19" s="20" t="s">
        <v>70</v>
      </c>
    </row>
    <row r="20" spans="1:1" ht="18.75" customHeight="1" x14ac:dyDescent="0.55000000000000004">
      <c r="A20" s="20" t="s">
        <v>59</v>
      </c>
    </row>
    <row r="21" spans="1:1" ht="18.75" customHeight="1" x14ac:dyDescent="0.55000000000000004">
      <c r="A21" s="20" t="s">
        <v>60</v>
      </c>
    </row>
    <row r="22" spans="1:1" ht="10.050000000000001" customHeight="1" x14ac:dyDescent="0.55000000000000004"/>
    <row r="23" spans="1:1" ht="18.75" customHeight="1" x14ac:dyDescent="0.55000000000000004">
      <c r="A23" s="49" t="s">
        <v>71</v>
      </c>
    </row>
    <row r="24" spans="1:1" ht="18.75" customHeight="1" x14ac:dyDescent="0.55000000000000004">
      <c r="A24" s="20" t="s">
        <v>74</v>
      </c>
    </row>
    <row r="25" spans="1:1" ht="18.75" customHeight="1" x14ac:dyDescent="0.55000000000000004">
      <c r="A25" s="20" t="s">
        <v>75</v>
      </c>
    </row>
  </sheetData>
  <sheetProtection sheet="1" objects="1" scenarios="1" selectLockedCells="1"/>
  <mergeCells count="1">
    <mergeCell ref="P12:R12"/>
  </mergeCells>
  <dataValidations count="1">
    <dataValidation type="list" allowBlank="1" showInputMessage="1" showErrorMessage="1" sqref="P12" xr:uid="{00000000-0002-0000-0000-000000000000}">
      <formula1>"sezione geometrica,sezione fessurata"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U49"/>
  <sheetViews>
    <sheetView workbookViewId="0">
      <selection activeCell="D21" sqref="D21"/>
    </sheetView>
  </sheetViews>
  <sheetFormatPr defaultColWidth="9.1328125" defaultRowHeight="14.25" x14ac:dyDescent="0.45"/>
  <cols>
    <col min="1" max="1" width="9.1328125" style="32"/>
    <col min="2" max="6" width="9.1328125" style="3"/>
    <col min="7" max="7" width="9.73046875" style="3" bestFit="1" customWidth="1"/>
    <col min="8" max="12" width="9.1328125" style="3"/>
    <col min="13" max="14" width="9.1328125" style="5"/>
    <col min="15" max="15" width="9.1328125" style="3"/>
    <col min="16" max="21" width="9.1328125" style="26"/>
    <col min="22" max="16384" width="9.1328125" style="3"/>
  </cols>
  <sheetData>
    <row r="2" spans="1:21" x14ac:dyDescent="0.45">
      <c r="B2" s="2" t="s">
        <v>23</v>
      </c>
      <c r="F2" s="17"/>
      <c r="G2" s="4" t="s">
        <v>44</v>
      </c>
      <c r="H2" s="5"/>
      <c r="I2" s="5"/>
      <c r="J2" s="7" t="s">
        <v>62</v>
      </c>
    </row>
    <row r="3" spans="1:21" x14ac:dyDescent="0.45">
      <c r="A3" s="37">
        <f>IF(B3="uguali tra loro",1,IF(B3="diverse tra loro",2,3))</f>
        <v>1</v>
      </c>
      <c r="B3" s="55" t="s">
        <v>33</v>
      </c>
      <c r="C3" s="56"/>
      <c r="D3" s="56"/>
      <c r="E3" s="57"/>
      <c r="G3" s="5" t="s">
        <v>0</v>
      </c>
      <c r="H3" s="8">
        <v>90</v>
      </c>
      <c r="I3" s="7" t="s">
        <v>2</v>
      </c>
      <c r="J3" s="3" t="s">
        <v>63</v>
      </c>
      <c r="K3" s="58" t="s">
        <v>86</v>
      </c>
      <c r="L3" s="58"/>
      <c r="M3" s="58"/>
      <c r="P3" s="37" t="s">
        <v>6</v>
      </c>
      <c r="Q3" s="37">
        <f>H3*H4^3/12</f>
        <v>202500</v>
      </c>
      <c r="R3" s="38" t="s">
        <v>7</v>
      </c>
      <c r="S3" s="39"/>
      <c r="T3" s="39"/>
      <c r="U3" s="39"/>
    </row>
    <row r="4" spans="1:21" x14ac:dyDescent="0.45">
      <c r="B4" s="1"/>
      <c r="G4" s="5" t="s">
        <v>1</v>
      </c>
      <c r="H4" s="8">
        <v>30</v>
      </c>
      <c r="I4" s="7" t="s">
        <v>2</v>
      </c>
      <c r="J4" s="3" t="s">
        <v>64</v>
      </c>
      <c r="K4" s="59"/>
      <c r="L4" s="59"/>
      <c r="M4" s="59"/>
      <c r="P4" s="37" t="s">
        <v>10</v>
      </c>
      <c r="Q4" s="40">
        <f>$C$12*Q3/H5/100*IF(E14=1,1,D19)</f>
        <v>19933593.75</v>
      </c>
      <c r="R4" s="38" t="s">
        <v>13</v>
      </c>
      <c r="S4" s="39"/>
      <c r="T4" s="39"/>
      <c r="U4" s="39"/>
    </row>
    <row r="5" spans="1:21" x14ac:dyDescent="0.45">
      <c r="G5" s="5" t="s">
        <v>53</v>
      </c>
      <c r="H5" s="10">
        <v>3.2</v>
      </c>
      <c r="I5" s="7" t="s">
        <v>3</v>
      </c>
      <c r="P5" s="39"/>
      <c r="Q5" s="39"/>
      <c r="R5" s="39"/>
      <c r="S5" s="39"/>
      <c r="T5" s="39"/>
      <c r="U5" s="39"/>
    </row>
    <row r="6" spans="1:21" x14ac:dyDescent="0.45">
      <c r="G6" s="5"/>
      <c r="H6" s="11"/>
      <c r="I6" s="7"/>
      <c r="P6" s="39"/>
      <c r="Q6" s="39"/>
      <c r="R6" s="39"/>
      <c r="S6" s="39"/>
      <c r="T6" s="39"/>
      <c r="U6" s="39"/>
    </row>
    <row r="7" spans="1:21" x14ac:dyDescent="0.45">
      <c r="B7" s="2" t="s">
        <v>22</v>
      </c>
      <c r="F7" s="17"/>
      <c r="G7" s="2" t="s">
        <v>40</v>
      </c>
      <c r="P7" s="39"/>
      <c r="Q7" s="39"/>
      <c r="R7" s="39"/>
      <c r="S7" s="39"/>
      <c r="T7" s="39"/>
      <c r="U7" s="39"/>
    </row>
    <row r="8" spans="1:21" x14ac:dyDescent="0.45">
      <c r="A8" s="37">
        <f>IF(B8="una sola",1,IF(B8="due, dx e sx, diverse tra loro",2,3))</f>
        <v>1</v>
      </c>
      <c r="B8" s="55" t="s">
        <v>20</v>
      </c>
      <c r="C8" s="56"/>
      <c r="D8" s="56"/>
      <c r="E8" s="57"/>
      <c r="G8" s="2" t="str">
        <f>IF(A8=1,"una sola trave","a sinistra")</f>
        <v>una sola trave</v>
      </c>
      <c r="J8" s="2" t="str">
        <f>IF(A8=1,"","a destra")</f>
        <v/>
      </c>
      <c r="K8" s="32" t="str">
        <f>IF(A8=3,"uguale all'altra","")</f>
        <v/>
      </c>
      <c r="P8" s="37" t="s">
        <v>26</v>
      </c>
      <c r="Q8" s="39"/>
      <c r="R8" s="39"/>
      <c r="S8" s="37" t="s">
        <v>27</v>
      </c>
      <c r="T8" s="39"/>
      <c r="U8" s="39"/>
    </row>
    <row r="9" spans="1:21" x14ac:dyDescent="0.45">
      <c r="P9" s="39"/>
      <c r="Q9" s="39"/>
      <c r="R9" s="39"/>
      <c r="S9" s="39"/>
      <c r="T9" s="39"/>
      <c r="U9" s="39"/>
    </row>
    <row r="10" spans="1:21" x14ac:dyDescent="0.45">
      <c r="G10" s="5" t="s">
        <v>41</v>
      </c>
      <c r="H10" s="10">
        <v>4</v>
      </c>
      <c r="I10" s="5" t="s">
        <v>3</v>
      </c>
      <c r="J10" s="5" t="s">
        <v>41</v>
      </c>
      <c r="K10" s="33">
        <v>3.8</v>
      </c>
      <c r="L10" s="5" t="s">
        <v>3</v>
      </c>
      <c r="P10" s="39"/>
      <c r="Q10" s="39"/>
      <c r="R10" s="39"/>
      <c r="S10" s="39"/>
      <c r="T10" s="39"/>
      <c r="U10" s="39"/>
    </row>
    <row r="11" spans="1:21" x14ac:dyDescent="0.45">
      <c r="K11" s="34"/>
      <c r="P11" s="39"/>
      <c r="Q11" s="39"/>
      <c r="R11" s="39"/>
      <c r="S11" s="39"/>
      <c r="T11" s="39"/>
      <c r="U11" s="39"/>
    </row>
    <row r="12" spans="1:21" x14ac:dyDescent="0.45">
      <c r="B12" s="22" t="s">
        <v>4</v>
      </c>
      <c r="C12" s="30">
        <f>Spiegazioni!G11</f>
        <v>31500</v>
      </c>
      <c r="D12" s="7" t="s">
        <v>5</v>
      </c>
      <c r="E12" s="36"/>
      <c r="F12" s="17"/>
      <c r="G12" s="2" t="s">
        <v>42</v>
      </c>
      <c r="K12" s="34"/>
      <c r="P12" s="39"/>
      <c r="Q12" s="39"/>
      <c r="R12" s="39"/>
      <c r="S12" s="39"/>
      <c r="T12" s="39"/>
      <c r="U12" s="39"/>
    </row>
    <row r="13" spans="1:21" x14ac:dyDescent="0.45">
      <c r="G13" s="5" t="s">
        <v>0</v>
      </c>
      <c r="H13" s="8">
        <v>30</v>
      </c>
      <c r="I13" s="5" t="s">
        <v>2</v>
      </c>
      <c r="J13" s="5" t="s">
        <v>0</v>
      </c>
      <c r="K13" s="35">
        <v>30</v>
      </c>
      <c r="L13" s="5" t="s">
        <v>2</v>
      </c>
      <c r="P13" s="37" t="s">
        <v>8</v>
      </c>
      <c r="Q13" s="37">
        <f>H13*H14^3/12</f>
        <v>857500</v>
      </c>
      <c r="R13" s="38" t="s">
        <v>7</v>
      </c>
      <c r="S13" s="37" t="s">
        <v>8</v>
      </c>
      <c r="T13" s="37">
        <f>IF(A8=1,0,IF(A8=2,K13*K14^3/12,Q13))</f>
        <v>0</v>
      </c>
      <c r="U13" s="38" t="s">
        <v>7</v>
      </c>
    </row>
    <row r="14" spans="1:21" x14ac:dyDescent="0.45">
      <c r="A14" s="16"/>
      <c r="B14" s="4" t="s">
        <v>45</v>
      </c>
      <c r="D14" s="24" t="str">
        <f>IF(E14=1,"sezione nominale","sezione fessurata")</f>
        <v>sezione nominale</v>
      </c>
      <c r="E14" s="42">
        <f>Spiegazioni!S12</f>
        <v>1</v>
      </c>
      <c r="G14" s="5" t="s">
        <v>1</v>
      </c>
      <c r="H14" s="8">
        <v>70</v>
      </c>
      <c r="I14" s="5" t="s">
        <v>2</v>
      </c>
      <c r="J14" s="5" t="s">
        <v>1</v>
      </c>
      <c r="K14" s="35">
        <v>50</v>
      </c>
      <c r="L14" s="5" t="s">
        <v>2</v>
      </c>
      <c r="P14" s="37" t="s">
        <v>11</v>
      </c>
      <c r="Q14" s="40">
        <f>$C$12*Q13/H10/100*IF(E14=1,1,D21)</f>
        <v>67528125</v>
      </c>
      <c r="R14" s="38" t="s">
        <v>13</v>
      </c>
      <c r="S14" s="37" t="s">
        <v>11</v>
      </c>
      <c r="T14" s="40">
        <f>IF(A8=1,0,IF(A8=2,$C$12*T13/K10/100*IF(E14=1,1,D21),Q14))</f>
        <v>0</v>
      </c>
      <c r="U14" s="38" t="s">
        <v>13</v>
      </c>
    </row>
    <row r="15" spans="1:21" x14ac:dyDescent="0.45">
      <c r="K15" s="34"/>
      <c r="P15" s="37" t="s">
        <v>14</v>
      </c>
      <c r="Q15" s="41">
        <f>Q4/(Q14+T14)*2</f>
        <v>0.59037900874635574</v>
      </c>
      <c r="R15" s="37"/>
      <c r="S15" s="39"/>
      <c r="T15" s="39"/>
      <c r="U15" s="39"/>
    </row>
    <row r="16" spans="1:21" x14ac:dyDescent="0.45">
      <c r="B16" s="3" t="s">
        <v>46</v>
      </c>
      <c r="G16" s="2" t="s">
        <v>43</v>
      </c>
      <c r="I16" s="32" t="str">
        <f>IF(A3=1,"uguali a quelle superiori",IF(A3=3,"c'è un incastro",""))</f>
        <v>uguali a quelle superiori</v>
      </c>
      <c r="K16" s="34"/>
      <c r="N16" s="38" t="s">
        <v>56</v>
      </c>
      <c r="O16" s="37"/>
      <c r="P16" s="39"/>
      <c r="Q16" s="39"/>
      <c r="R16" s="39"/>
      <c r="S16" s="39"/>
      <c r="T16" s="39"/>
      <c r="U16" s="39"/>
    </row>
    <row r="17" spans="1:21" x14ac:dyDescent="0.45">
      <c r="B17" s="3" t="s">
        <v>49</v>
      </c>
      <c r="G17" s="5" t="s">
        <v>0</v>
      </c>
      <c r="H17" s="31">
        <v>30</v>
      </c>
      <c r="I17" s="5" t="s">
        <v>2</v>
      </c>
      <c r="J17" s="5" t="s">
        <v>0</v>
      </c>
      <c r="K17" s="35">
        <v>30</v>
      </c>
      <c r="L17" s="5" t="s">
        <v>2</v>
      </c>
      <c r="N17" s="37" t="s">
        <v>50</v>
      </c>
      <c r="O17" s="37" t="str">
        <f>IF(OR(H3="",H4=""),"",CONCATENATE(H3,"x",H4))</f>
        <v>90x30</v>
      </c>
      <c r="P17" s="37" t="s">
        <v>9</v>
      </c>
      <c r="Q17" s="37">
        <f>IF(A3=1,Q13,H17*H18^3/12)</f>
        <v>857500</v>
      </c>
      <c r="R17" s="38" t="s">
        <v>7</v>
      </c>
      <c r="S17" s="37" t="s">
        <v>9</v>
      </c>
      <c r="T17" s="37">
        <f>IF(A3=1,T13,IF(A8=1,0,IF(A8=3,Q17,K17*K18^3/12)))</f>
        <v>0</v>
      </c>
      <c r="U17" s="38" t="s">
        <v>7</v>
      </c>
    </row>
    <row r="18" spans="1:21" x14ac:dyDescent="0.45">
      <c r="G18" s="5" t="s">
        <v>1</v>
      </c>
      <c r="H18" s="31">
        <v>70</v>
      </c>
      <c r="I18" s="5" t="s">
        <v>2</v>
      </c>
      <c r="J18" s="5" t="s">
        <v>1</v>
      </c>
      <c r="K18" s="35">
        <v>60</v>
      </c>
      <c r="L18" s="5" t="s">
        <v>2</v>
      </c>
      <c r="N18" s="37" t="s">
        <v>51</v>
      </c>
      <c r="O18" s="37" t="str">
        <f>IF(OR(H13="",H14=""),"",CONCATENATE(H13,"x",H14))</f>
        <v>30x70</v>
      </c>
      <c r="P18" s="37" t="s">
        <v>12</v>
      </c>
      <c r="Q18" s="40">
        <f>IF(A3=1,Q14,$C$12*Q17/H10/100*IF(E14=1,1,D21))</f>
        <v>67528125</v>
      </c>
      <c r="R18" s="38" t="s">
        <v>13</v>
      </c>
      <c r="S18" s="37" t="s">
        <v>12</v>
      </c>
      <c r="T18" s="40">
        <f>IF(A3=1,T14,IF(A8=1,0,IF(A8=3,Q18,$C$12*T17/K10/100*IF(E14=1,1,D21))))</f>
        <v>0</v>
      </c>
      <c r="U18" s="38" t="s">
        <v>13</v>
      </c>
    </row>
    <row r="19" spans="1:21" x14ac:dyDescent="0.45">
      <c r="A19" s="16"/>
      <c r="B19" s="7" t="s">
        <v>48</v>
      </c>
      <c r="C19" s="5"/>
      <c r="D19" s="44">
        <v>0.8</v>
      </c>
      <c r="E19" s="5"/>
      <c r="G19" s="5"/>
      <c r="H19" s="5"/>
      <c r="I19" s="5"/>
      <c r="J19" s="5"/>
      <c r="K19" s="5"/>
      <c r="L19" s="5"/>
      <c r="N19" s="37"/>
      <c r="O19" s="37" t="str">
        <f>IF(A8=1,"",IF(A8=3,O18,IF(OR(K13="",K14=""),"",CONCATENATE(K13,"x",K14))))</f>
        <v/>
      </c>
      <c r="P19" s="37" t="s">
        <v>15</v>
      </c>
      <c r="Q19" s="41">
        <f>IF(A3&lt;3,Q4/(Q18+T18)*2,0)</f>
        <v>0.59037900874635574</v>
      </c>
      <c r="R19" s="37"/>
      <c r="S19" s="37"/>
      <c r="T19" s="37"/>
      <c r="U19" s="37"/>
    </row>
    <row r="20" spans="1:21" x14ac:dyDescent="0.45">
      <c r="A20" s="16"/>
      <c r="B20" s="5"/>
      <c r="C20" s="5"/>
      <c r="D20" s="5"/>
      <c r="E20" s="5"/>
      <c r="F20" s="7"/>
      <c r="G20" s="5"/>
      <c r="H20" s="5"/>
      <c r="I20" s="5"/>
      <c r="J20" s="5"/>
      <c r="K20" s="5"/>
      <c r="L20" s="5"/>
      <c r="N20" s="37" t="s">
        <v>52</v>
      </c>
      <c r="O20" s="37" t="str">
        <f>IF(A3=1,O18,IF(A3=3,"incastro",IF(OR(H17="",H18=""),"",CONCATENATE(H17,"x",H18))))</f>
        <v>30x70</v>
      </c>
      <c r="P20" s="27"/>
      <c r="Q20" s="27"/>
      <c r="R20" s="27"/>
      <c r="S20" s="27"/>
      <c r="T20" s="27"/>
      <c r="U20" s="27"/>
    </row>
    <row r="21" spans="1:21" s="5" customFormat="1" x14ac:dyDescent="0.45">
      <c r="A21" s="16"/>
      <c r="B21" s="7" t="s">
        <v>47</v>
      </c>
      <c r="D21" s="44">
        <v>0.5</v>
      </c>
      <c r="G21" s="3"/>
      <c r="H21" s="5" t="s">
        <v>16</v>
      </c>
      <c r="I21" s="6">
        <f>12*Q4/H5^2/1000000</f>
        <v>23.359680175781246</v>
      </c>
      <c r="J21" s="7" t="s">
        <v>17</v>
      </c>
      <c r="N21" s="37"/>
      <c r="O21" s="37" t="str">
        <f>IF(A3=1,O19,IF(A3=3,IF(A8=1,"","incastro"),IF(A8=1,"",IF(A8=3,O20,IF(OR(K17="",K18=""),"",CONCATENATE(K17,"x",K18))))))</f>
        <v/>
      </c>
      <c r="P21" s="27"/>
      <c r="Q21" s="27"/>
      <c r="R21" s="27"/>
      <c r="S21" s="27"/>
      <c r="T21" s="27"/>
      <c r="U21" s="27"/>
    </row>
    <row r="22" spans="1:21" s="5" customFormat="1" x14ac:dyDescent="0.45">
      <c r="A22" s="16"/>
      <c r="B22" s="1"/>
      <c r="D22" s="7"/>
      <c r="G22" s="3"/>
      <c r="H22" s="5" t="s">
        <v>24</v>
      </c>
      <c r="I22" s="9">
        <f>1/(1+0.5*(Q15+Q19+2/3*Q15*Q19)/(1+(Q15+Q19)/6))</f>
        <v>0.62878093492208986</v>
      </c>
      <c r="J22" s="3"/>
      <c r="N22" s="37" t="s">
        <v>53</v>
      </c>
      <c r="O22" s="41">
        <f>H5</f>
        <v>3.2</v>
      </c>
      <c r="P22" s="27"/>
      <c r="Q22" s="27"/>
      <c r="R22" s="27"/>
      <c r="S22" s="27"/>
      <c r="T22" s="27"/>
      <c r="U22" s="27"/>
    </row>
    <row r="23" spans="1:21" s="5" customFormat="1" x14ac:dyDescent="0.45">
      <c r="A23" s="16"/>
      <c r="D23" s="7"/>
      <c r="G23" s="3"/>
      <c r="H23" s="3"/>
      <c r="I23" s="3"/>
      <c r="J23" s="3"/>
      <c r="N23" s="37" t="s">
        <v>54</v>
      </c>
      <c r="O23" s="41">
        <f>H10</f>
        <v>4</v>
      </c>
      <c r="P23" s="27"/>
      <c r="Q23" s="27"/>
      <c r="R23" s="27"/>
      <c r="S23" s="27"/>
      <c r="T23" s="27"/>
      <c r="U23" s="27"/>
    </row>
    <row r="24" spans="1:21" s="5" customFormat="1" x14ac:dyDescent="0.45">
      <c r="A24" s="16"/>
      <c r="D24" s="7"/>
      <c r="G24" s="3"/>
      <c r="H24" s="22" t="s">
        <v>18</v>
      </c>
      <c r="I24" s="23">
        <f>I21*I22</f>
        <v>14.688121540408741</v>
      </c>
      <c r="J24" s="4" t="s">
        <v>17</v>
      </c>
      <c r="N24" s="37" t="s">
        <v>55</v>
      </c>
      <c r="O24" s="41" t="str">
        <f>IF(A8=1,"",IF(A8=3,H10,K10))</f>
        <v/>
      </c>
      <c r="P24" s="27"/>
      <c r="Q24" s="27"/>
      <c r="R24" s="27"/>
      <c r="S24" s="27"/>
      <c r="T24" s="27"/>
      <c r="U24" s="27"/>
    </row>
    <row r="25" spans="1:21" s="5" customFormat="1" x14ac:dyDescent="0.45">
      <c r="A25" s="16"/>
      <c r="D25" s="7"/>
      <c r="G25" s="3"/>
      <c r="H25" s="3"/>
      <c r="I25" s="3"/>
      <c r="J25" s="3"/>
      <c r="N25" s="37" t="s">
        <v>18</v>
      </c>
      <c r="O25" s="41">
        <f>I24</f>
        <v>14.688121540408741</v>
      </c>
      <c r="P25" s="27"/>
      <c r="Q25" s="27"/>
      <c r="R25" s="27"/>
      <c r="S25" s="27"/>
      <c r="T25" s="27"/>
      <c r="U25" s="27"/>
    </row>
    <row r="26" spans="1:21" s="5" customFormat="1" x14ac:dyDescent="0.45">
      <c r="A26" s="16"/>
      <c r="G26" s="3"/>
      <c r="H26" s="24" t="s">
        <v>25</v>
      </c>
      <c r="I26" s="25">
        <f>0.5*(1+Q15/3)/(1+Q15/6+Q19/6)</f>
        <v>0.5</v>
      </c>
      <c r="J26" s="22" t="s">
        <v>19</v>
      </c>
      <c r="N26" s="37" t="s">
        <v>28</v>
      </c>
      <c r="O26" s="45">
        <f>I26</f>
        <v>0.5</v>
      </c>
      <c r="P26" s="27"/>
      <c r="Q26" s="27"/>
      <c r="R26" s="27"/>
      <c r="S26" s="27"/>
      <c r="T26" s="27"/>
      <c r="U26" s="27"/>
    </row>
    <row r="27" spans="1:21" s="5" customFormat="1" x14ac:dyDescent="0.45">
      <c r="A27" s="16"/>
      <c r="B27" s="13"/>
      <c r="C27" s="13"/>
      <c r="D27" s="13"/>
      <c r="E27" s="27"/>
      <c r="G27" s="13"/>
      <c r="H27" s="13"/>
      <c r="I27" s="13"/>
      <c r="J27" s="13"/>
      <c r="K27" s="27"/>
      <c r="L27" s="27"/>
      <c r="M27" s="27"/>
      <c r="N27" s="27"/>
      <c r="O27" s="27"/>
      <c r="P27" s="27"/>
      <c r="Q27" s="27"/>
      <c r="R27" s="13"/>
      <c r="S27" s="13"/>
      <c r="T27" s="13"/>
      <c r="U27" s="27"/>
    </row>
    <row r="28" spans="1:21" s="5" customFormat="1" x14ac:dyDescent="0.45">
      <c r="A28" s="16"/>
      <c r="B28" s="13"/>
      <c r="C28" s="13"/>
      <c r="D28" s="13"/>
      <c r="E28" s="27"/>
      <c r="F28" s="13"/>
      <c r="G28" s="13"/>
      <c r="H28" s="13"/>
      <c r="I28" s="13"/>
      <c r="J28" s="13"/>
      <c r="K28" s="27"/>
      <c r="L28" s="27"/>
      <c r="M28" s="27"/>
      <c r="N28" s="27"/>
      <c r="O28" s="27"/>
      <c r="P28" s="27"/>
      <c r="Q28" s="27"/>
      <c r="R28" s="13"/>
      <c r="S28" s="13"/>
      <c r="T28" s="13"/>
      <c r="U28" s="27"/>
    </row>
    <row r="29" spans="1:21" s="13" customFormat="1" x14ac:dyDescent="0.45">
      <c r="A29" s="16"/>
      <c r="B29" s="27"/>
      <c r="C29" s="27"/>
      <c r="D29" s="27"/>
      <c r="E29" s="27"/>
      <c r="K29" s="27"/>
      <c r="L29" s="12"/>
      <c r="M29" s="12"/>
      <c r="N29" s="12"/>
      <c r="O29" s="27"/>
      <c r="P29" s="27"/>
      <c r="Q29" s="12"/>
      <c r="U29" s="27"/>
    </row>
    <row r="30" spans="1:21" s="13" customFormat="1" x14ac:dyDescent="0.45">
      <c r="A30" s="16"/>
      <c r="B30" s="27"/>
      <c r="C30" s="27"/>
      <c r="D30" s="27"/>
      <c r="E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s="13" customFormat="1" x14ac:dyDescent="0.45">
      <c r="A31" s="16"/>
      <c r="B31" s="27"/>
      <c r="C31" s="27"/>
      <c r="D31" s="27"/>
      <c r="E31" s="27"/>
      <c r="F31" s="27"/>
      <c r="G31" s="27"/>
      <c r="K31" s="27"/>
      <c r="L31" s="27"/>
      <c r="M31" s="27"/>
      <c r="N31" s="27"/>
      <c r="O31" s="27"/>
      <c r="P31" s="27"/>
      <c r="Q31" s="27"/>
      <c r="U31" s="27"/>
    </row>
    <row r="32" spans="1:21" s="13" customFormat="1" x14ac:dyDescent="0.45">
      <c r="A32" s="16"/>
      <c r="B32" s="27"/>
      <c r="C32" s="27"/>
      <c r="D32" s="27"/>
      <c r="E32" s="27"/>
      <c r="G32" s="27"/>
      <c r="K32" s="27"/>
      <c r="L32" s="27"/>
      <c r="M32" s="27"/>
      <c r="N32" s="27"/>
      <c r="O32" s="27"/>
      <c r="P32" s="27"/>
      <c r="Q32" s="27"/>
      <c r="U32" s="27"/>
    </row>
    <row r="33" spans="1:21" s="13" customFormat="1" x14ac:dyDescent="0.45">
      <c r="A33" s="16"/>
      <c r="B33" s="27"/>
      <c r="C33" s="27"/>
      <c r="D33" s="27"/>
      <c r="E33" s="12"/>
      <c r="F33" s="27"/>
      <c r="G33" s="12"/>
      <c r="H33" s="28"/>
      <c r="I33" s="27"/>
      <c r="J33" s="27"/>
      <c r="K33" s="27"/>
      <c r="L33" s="27"/>
      <c r="M33" s="27"/>
      <c r="N33" s="27"/>
      <c r="O33" s="12"/>
      <c r="P33" s="27"/>
      <c r="Q33" s="12"/>
      <c r="R33" s="27"/>
      <c r="S33" s="27"/>
      <c r="T33" s="27"/>
      <c r="U33" s="27"/>
    </row>
    <row r="34" spans="1:21" s="13" customFormat="1" x14ac:dyDescent="0.45">
      <c r="A34" s="16"/>
      <c r="B34" s="5"/>
      <c r="C34" s="5"/>
      <c r="D34" s="5"/>
      <c r="E34" s="5"/>
      <c r="F34" s="27"/>
      <c r="G34" s="5"/>
      <c r="H34" s="5"/>
      <c r="I34" s="5"/>
      <c r="J34" s="5"/>
      <c r="K34" s="5"/>
      <c r="L34" s="5"/>
      <c r="M34" s="5"/>
      <c r="N34" s="5"/>
      <c r="O34" s="5"/>
      <c r="P34" s="27"/>
      <c r="Q34" s="27"/>
      <c r="R34" s="27"/>
      <c r="S34" s="27"/>
      <c r="T34" s="27"/>
      <c r="U34" s="27"/>
    </row>
    <row r="35" spans="1:21" s="13" customFormat="1" x14ac:dyDescent="0.45">
      <c r="A35" s="1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7"/>
      <c r="P35" s="27"/>
      <c r="Q35" s="27"/>
      <c r="R35" s="27"/>
      <c r="S35" s="27"/>
      <c r="T35" s="27"/>
      <c r="U35" s="27"/>
    </row>
    <row r="36" spans="1:21" s="5" customFormat="1" x14ac:dyDescent="0.45">
      <c r="A36" s="16"/>
      <c r="O36" s="7"/>
      <c r="P36" s="27"/>
      <c r="Q36" s="27"/>
      <c r="R36" s="27"/>
      <c r="S36" s="27"/>
      <c r="T36" s="27"/>
      <c r="U36" s="27"/>
    </row>
    <row r="37" spans="1:21" s="5" customFormat="1" x14ac:dyDescent="0.45">
      <c r="A37" s="16"/>
      <c r="I37" s="6"/>
      <c r="O37" s="7"/>
      <c r="P37" s="27"/>
      <c r="Q37" s="27"/>
      <c r="R37" s="12"/>
      <c r="S37" s="27"/>
      <c r="T37" s="27"/>
      <c r="U37" s="27"/>
    </row>
    <row r="38" spans="1:21" s="5" customFormat="1" x14ac:dyDescent="0.45">
      <c r="A38" s="16"/>
      <c r="D38" s="13"/>
      <c r="P38" s="27"/>
      <c r="Q38" s="27"/>
      <c r="R38" s="27"/>
      <c r="S38" s="27"/>
      <c r="T38" s="27"/>
      <c r="U38" s="27"/>
    </row>
    <row r="39" spans="1:21" s="5" customFormat="1" x14ac:dyDescent="0.45">
      <c r="A39" s="16"/>
      <c r="E39" s="15"/>
      <c r="P39" s="27"/>
      <c r="Q39" s="27"/>
      <c r="R39" s="27"/>
      <c r="S39" s="27"/>
      <c r="T39" s="27"/>
      <c r="U39" s="27"/>
    </row>
    <row r="40" spans="1:21" s="5" customFormat="1" x14ac:dyDescent="0.45">
      <c r="A40" s="16"/>
      <c r="F40" s="16"/>
      <c r="P40" s="27"/>
      <c r="Q40" s="27"/>
      <c r="R40" s="27"/>
      <c r="S40" s="27"/>
      <c r="T40" s="27"/>
      <c r="U40" s="27"/>
    </row>
    <row r="41" spans="1:21" s="5" customFormat="1" x14ac:dyDescent="0.45">
      <c r="A41" s="16"/>
      <c r="P41" s="27"/>
      <c r="Q41" s="27"/>
      <c r="R41" s="27"/>
      <c r="S41" s="27"/>
      <c r="T41" s="27"/>
      <c r="U41" s="27"/>
    </row>
    <row r="42" spans="1:21" s="5" customFormat="1" x14ac:dyDescent="0.45">
      <c r="A42" s="16"/>
      <c r="P42" s="27"/>
      <c r="Q42" s="27"/>
      <c r="R42" s="27"/>
      <c r="S42" s="27"/>
      <c r="T42" s="27"/>
      <c r="U42" s="27"/>
    </row>
    <row r="43" spans="1:21" s="5" customFormat="1" x14ac:dyDescent="0.45">
      <c r="A43" s="16"/>
      <c r="P43" s="27"/>
      <c r="Q43" s="27"/>
      <c r="R43" s="27"/>
      <c r="S43" s="27"/>
      <c r="T43" s="27"/>
      <c r="U43" s="27"/>
    </row>
    <row r="44" spans="1:21" s="5" customFormat="1" x14ac:dyDescent="0.45">
      <c r="A44" s="16"/>
      <c r="P44" s="27"/>
      <c r="Q44" s="27"/>
      <c r="R44" s="27"/>
      <c r="S44" s="27"/>
      <c r="T44" s="27"/>
      <c r="U44" s="27"/>
    </row>
    <row r="45" spans="1:21" s="5" customFormat="1" x14ac:dyDescent="0.45">
      <c r="A45" s="16"/>
      <c r="P45" s="27"/>
      <c r="Q45" s="27"/>
      <c r="R45" s="27"/>
      <c r="S45" s="27"/>
      <c r="T45" s="27"/>
      <c r="U45" s="27"/>
    </row>
    <row r="46" spans="1:21" s="5" customFormat="1" x14ac:dyDescent="0.45">
      <c r="A46" s="16"/>
      <c r="P46" s="27"/>
      <c r="Q46" s="27"/>
      <c r="R46" s="27"/>
      <c r="S46" s="27"/>
      <c r="T46" s="27"/>
      <c r="U46" s="27"/>
    </row>
    <row r="47" spans="1:21" s="5" customFormat="1" x14ac:dyDescent="0.45">
      <c r="A47" s="16"/>
      <c r="D47" s="14"/>
      <c r="P47" s="27"/>
      <c r="Q47" s="27"/>
      <c r="R47" s="27"/>
      <c r="S47" s="27"/>
      <c r="T47" s="27"/>
      <c r="U47" s="27"/>
    </row>
    <row r="48" spans="1:21" s="5" customFormat="1" x14ac:dyDescent="0.45">
      <c r="A48" s="32"/>
      <c r="B48" s="3"/>
      <c r="C48" s="3"/>
      <c r="D48" s="3"/>
      <c r="E48" s="3"/>
      <c r="G48" s="3"/>
      <c r="H48" s="3"/>
      <c r="I48" s="3"/>
      <c r="J48" s="3"/>
      <c r="K48" s="3"/>
      <c r="L48" s="3"/>
      <c r="O48" s="3"/>
      <c r="P48" s="26"/>
      <c r="Q48" s="26"/>
      <c r="R48" s="26"/>
      <c r="S48" s="26"/>
      <c r="T48" s="26"/>
      <c r="U48" s="26"/>
    </row>
    <row r="49" spans="1:21" s="5" customFormat="1" x14ac:dyDescent="0.45">
      <c r="A49" s="3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O49" s="3"/>
      <c r="P49" s="26"/>
      <c r="Q49" s="26"/>
      <c r="R49" s="26"/>
      <c r="S49" s="26"/>
      <c r="T49" s="26"/>
      <c r="U49" s="26"/>
    </row>
  </sheetData>
  <sheetProtection sheet="1" objects="1" scenarios="1" selectLockedCells="1"/>
  <mergeCells count="4">
    <mergeCell ref="B3:E3"/>
    <mergeCell ref="B8:E8"/>
    <mergeCell ref="K3:M3"/>
    <mergeCell ref="K4:M4"/>
  </mergeCells>
  <conditionalFormatting sqref="F13">
    <cfRule type="expression" dxfId="19" priority="11" stopIfTrue="1">
      <formula>"$F$12=2"</formula>
    </cfRule>
  </conditionalFormatting>
  <conditionalFormatting sqref="K22:K23">
    <cfRule type="expression" dxfId="18" priority="9">
      <formula>#REF!="no"</formula>
    </cfRule>
    <cfRule type="expression" dxfId="17" priority="10">
      <formula>#REF!="no"</formula>
    </cfRule>
  </conditionalFormatting>
  <conditionalFormatting sqref="G17:L18">
    <cfRule type="expression" dxfId="16" priority="8">
      <formula>($A$3&lt;&gt;2)</formula>
    </cfRule>
  </conditionalFormatting>
  <conditionalFormatting sqref="H17:H18">
    <cfRule type="expression" dxfId="15" priority="7">
      <formula>$A$3=2</formula>
    </cfRule>
  </conditionalFormatting>
  <conditionalFormatting sqref="J10:L18">
    <cfRule type="expression" dxfId="14" priority="6">
      <formula>$A$8=1</formula>
    </cfRule>
  </conditionalFormatting>
  <conditionalFormatting sqref="K10 K13:K14">
    <cfRule type="expression" dxfId="13" priority="5">
      <formula>$A$8=2</formula>
    </cfRule>
  </conditionalFormatting>
  <conditionalFormatting sqref="J10:L10 J13:L14 J17:L18">
    <cfRule type="expression" dxfId="12" priority="4">
      <formula>$A$8=3</formula>
    </cfRule>
  </conditionalFormatting>
  <conditionalFormatting sqref="K17:K18">
    <cfRule type="expression" dxfId="11" priority="3">
      <formula>AND($A$3=2,$A$8=2)</formula>
    </cfRule>
  </conditionalFormatting>
  <conditionalFormatting sqref="B16:D21">
    <cfRule type="expression" dxfId="10" priority="2">
      <formula>$E$14=1</formula>
    </cfRule>
  </conditionalFormatting>
  <conditionalFormatting sqref="D19 D21">
    <cfRule type="expression" dxfId="9" priority="1">
      <formula>$E$14=2</formula>
    </cfRule>
  </conditionalFormatting>
  <dataValidations count="2">
    <dataValidation type="list" allowBlank="1" showInputMessage="1" showErrorMessage="1" sqref="B8:E8" xr:uid="{00000000-0002-0000-0900-000000000000}">
      <mc:AlternateContent xmlns:x12ac="http://schemas.microsoft.com/office/spreadsheetml/2011/1/ac" xmlns:mc="http://schemas.openxmlformats.org/markup-compatibility/2006">
        <mc:Choice Requires="x12ac">
          <x12ac:list>una sola,"due, dx e sx, diverse tra loro","due, dx e sx, uguali tra loro"</x12ac:list>
        </mc:Choice>
        <mc:Fallback>
          <formula1>"una sola,due, dx e sx, diverse tra loro,due, dx e sx, uguali tra loro"</formula1>
        </mc:Fallback>
      </mc:AlternateContent>
    </dataValidation>
    <dataValidation type="list" allowBlank="1" showInputMessage="1" showErrorMessage="1" sqref="B3:E3" xr:uid="{00000000-0002-0000-0900-000001000000}">
      <formula1>"uguali tra loro,diverse tra loro,inferiormente c'è un incastro"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4"/>
  <sheetViews>
    <sheetView workbookViewId="0">
      <selection activeCell="G1" sqref="G1"/>
    </sheetView>
  </sheetViews>
  <sheetFormatPr defaultColWidth="9" defaultRowHeight="14.25" x14ac:dyDescent="0.45"/>
  <cols>
    <col min="1" max="12" width="10.73046875" style="5" customWidth="1"/>
    <col min="13" max="16384" width="9" style="5"/>
  </cols>
  <sheetData>
    <row r="1" spans="1:10" x14ac:dyDescent="0.45">
      <c r="A1" s="4" t="s">
        <v>30</v>
      </c>
      <c r="F1" s="15" t="s">
        <v>31</v>
      </c>
      <c r="G1" s="8" t="s">
        <v>32</v>
      </c>
    </row>
    <row r="3" spans="1:10" x14ac:dyDescent="0.45">
      <c r="A3" s="5" t="s">
        <v>57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</row>
    <row r="4" spans="1:10" x14ac:dyDescent="0.45">
      <c r="A4" s="5" t="s">
        <v>50</v>
      </c>
      <c r="B4" s="5" t="str">
        <f ca="1">INDIRECT(B$3&amp;"!R17C15",FALSE)</f>
        <v>30x70</v>
      </c>
      <c r="C4" s="5" t="str">
        <f t="shared" ref="C4:J4" ca="1" si="0">INDIRECT(C$3&amp;"!R17C15",FALSE)</f>
        <v>30x70</v>
      </c>
      <c r="D4" s="5" t="str">
        <f t="shared" ca="1" si="0"/>
        <v>70x30</v>
      </c>
      <c r="E4" s="5" t="str">
        <f t="shared" ca="1" si="0"/>
        <v>70x30</v>
      </c>
      <c r="F4" s="5" t="str">
        <f t="shared" ca="1" si="0"/>
        <v>70x30</v>
      </c>
      <c r="G4" s="5" t="str">
        <f t="shared" ca="1" si="0"/>
        <v>70x30</v>
      </c>
      <c r="H4" s="5" t="str">
        <f t="shared" ca="1" si="0"/>
        <v>30x90</v>
      </c>
      <c r="I4" s="5" t="str">
        <f t="shared" ca="1" si="0"/>
        <v>30x90</v>
      </c>
      <c r="J4" s="5" t="str">
        <f t="shared" ca="1" si="0"/>
        <v>90x30</v>
      </c>
    </row>
    <row r="5" spans="1:10" x14ac:dyDescent="0.45">
      <c r="A5" s="5" t="s">
        <v>51</v>
      </c>
      <c r="B5" s="5" t="str">
        <f ca="1">INDIRECT(B$3&amp;"!R18C15",FALSE)</f>
        <v>30x60</v>
      </c>
      <c r="C5" s="5" t="str">
        <f t="shared" ref="C5:J5" ca="1" si="1">INDIRECT(C$3&amp;"!R18C15",FALSE)</f>
        <v>30x60</v>
      </c>
      <c r="D5" s="5" t="str">
        <f t="shared" ca="1" si="1"/>
        <v>30x60</v>
      </c>
      <c r="E5" s="5" t="str">
        <f t="shared" ca="1" si="1"/>
        <v>30x60</v>
      </c>
      <c r="F5" s="5" t="str">
        <f t="shared" ca="1" si="1"/>
        <v>60x22</v>
      </c>
      <c r="G5" s="5" t="str">
        <f t="shared" ca="1" si="1"/>
        <v>60x22</v>
      </c>
      <c r="H5" s="5" t="str">
        <f t="shared" ca="1" si="1"/>
        <v>30x70</v>
      </c>
      <c r="I5" s="5" t="str">
        <f t="shared" ca="1" si="1"/>
        <v>30x70</v>
      </c>
      <c r="J5" s="5" t="str">
        <f t="shared" ca="1" si="1"/>
        <v>30x70</v>
      </c>
    </row>
    <row r="6" spans="1:10" x14ac:dyDescent="0.45">
      <c r="B6" s="5" t="str">
        <f ca="1">INDIRECT(B$3&amp;"!R19C15",FALSE)</f>
        <v>30x60</v>
      </c>
      <c r="C6" s="5" t="str">
        <f t="shared" ref="C6:J6" ca="1" si="2">INDIRECT(C$3&amp;"!R19C15",FALSE)</f>
        <v/>
      </c>
      <c r="D6" s="5" t="str">
        <f t="shared" ca="1" si="2"/>
        <v>30x60</v>
      </c>
      <c r="E6" s="5" t="str">
        <f t="shared" ca="1" si="2"/>
        <v/>
      </c>
      <c r="F6" s="5" t="str">
        <f t="shared" ca="1" si="2"/>
        <v>60x22</v>
      </c>
      <c r="G6" s="5" t="str">
        <f t="shared" ca="1" si="2"/>
        <v/>
      </c>
      <c r="H6" s="5" t="str">
        <f t="shared" ca="1" si="2"/>
        <v>30x70</v>
      </c>
      <c r="I6" s="5" t="str">
        <f t="shared" ca="1" si="2"/>
        <v/>
      </c>
      <c r="J6" s="5" t="str">
        <f t="shared" ca="1" si="2"/>
        <v/>
      </c>
    </row>
    <row r="7" spans="1:10" x14ac:dyDescent="0.45">
      <c r="A7" s="5" t="s">
        <v>52</v>
      </c>
      <c r="B7" s="5" t="str">
        <f ca="1">INDIRECT(B$3&amp;"!R20C15",FALSE)</f>
        <v>30x60</v>
      </c>
      <c r="C7" s="5" t="str">
        <f t="shared" ref="C7:J7" ca="1" si="3">INDIRECT(C$3&amp;"!R20C15",FALSE)</f>
        <v>30x60</v>
      </c>
      <c r="D7" s="5" t="str">
        <f t="shared" ca="1" si="3"/>
        <v>30x60</v>
      </c>
      <c r="E7" s="5" t="str">
        <f t="shared" ca="1" si="3"/>
        <v>30x60</v>
      </c>
      <c r="F7" s="5" t="str">
        <f t="shared" ca="1" si="3"/>
        <v>60x22</v>
      </c>
      <c r="G7" s="5" t="str">
        <f t="shared" ca="1" si="3"/>
        <v>60x22</v>
      </c>
      <c r="H7" s="5" t="str">
        <f t="shared" ca="1" si="3"/>
        <v>30x70</v>
      </c>
      <c r="I7" s="5" t="str">
        <f t="shared" ca="1" si="3"/>
        <v>30x70</v>
      </c>
      <c r="J7" s="5" t="str">
        <f t="shared" ca="1" si="3"/>
        <v>30x70</v>
      </c>
    </row>
    <row r="8" spans="1:10" x14ac:dyDescent="0.45">
      <c r="B8" s="5" t="str">
        <f ca="1">INDIRECT(B$3&amp;"!R21C15",FALSE)</f>
        <v>30x60</v>
      </c>
      <c r="C8" s="5" t="str">
        <f t="shared" ref="C8:J8" ca="1" si="4">INDIRECT(C$3&amp;"!R21C15",FALSE)</f>
        <v/>
      </c>
      <c r="D8" s="5" t="str">
        <f t="shared" ca="1" si="4"/>
        <v>30x60</v>
      </c>
      <c r="E8" s="5" t="str">
        <f t="shared" ca="1" si="4"/>
        <v/>
      </c>
      <c r="F8" s="5" t="str">
        <f t="shared" ca="1" si="4"/>
        <v>60x22</v>
      </c>
      <c r="G8" s="5" t="str">
        <f t="shared" ca="1" si="4"/>
        <v/>
      </c>
      <c r="H8" s="5" t="str">
        <f t="shared" ca="1" si="4"/>
        <v>30x70</v>
      </c>
      <c r="I8" s="5" t="str">
        <f t="shared" ca="1" si="4"/>
        <v/>
      </c>
      <c r="J8" s="5" t="str">
        <f t="shared" ca="1" si="4"/>
        <v/>
      </c>
    </row>
    <row r="9" spans="1:10" x14ac:dyDescent="0.45">
      <c r="A9" s="5" t="str">
        <f>IF(Spiegazioni!P12="sezione geometrica","sezione","molt. pil")</f>
        <v>sezione</v>
      </c>
      <c r="B9" s="5" t="str">
        <f ca="1">IF(LEFT($A$9,1)="s","",_xlfn.SINGLE(INDIRECT(B$3&amp;"!R19C4",FALSE)))</f>
        <v/>
      </c>
      <c r="C9" s="5" t="str">
        <f t="shared" ref="C9:J9" ca="1" si="5">IF(LEFT($A$9,1)="s","",_xlfn.SINGLE(INDIRECT(C$3&amp;"!R19C4",FALSE)))</f>
        <v/>
      </c>
      <c r="D9" s="5" t="str">
        <f t="shared" ca="1" si="5"/>
        <v/>
      </c>
      <c r="E9" s="5" t="str">
        <f t="shared" ca="1" si="5"/>
        <v/>
      </c>
      <c r="F9" s="5" t="str">
        <f t="shared" ca="1" si="5"/>
        <v/>
      </c>
      <c r="G9" s="5" t="str">
        <f t="shared" ca="1" si="5"/>
        <v/>
      </c>
      <c r="H9" s="5" t="str">
        <f t="shared" ca="1" si="5"/>
        <v/>
      </c>
      <c r="I9" s="5" t="str">
        <f t="shared" ca="1" si="5"/>
        <v/>
      </c>
      <c r="J9" s="5" t="str">
        <f t="shared" ca="1" si="5"/>
        <v/>
      </c>
    </row>
    <row r="10" spans="1:10" x14ac:dyDescent="0.45">
      <c r="A10" s="5" t="str">
        <f>IF(Spiegazioni!P12="sezione geometrica","geometrica","molt. tra")</f>
        <v>geometrica</v>
      </c>
      <c r="B10" s="5" t="str">
        <f ca="1">IF(LEFT($A$9,1)="s","",_xlfn.SINGLE(INDIRECT(B$3&amp;"!R21C4",FALSE)))</f>
        <v/>
      </c>
      <c r="C10" s="5" t="str">
        <f t="shared" ref="C10:J10" ca="1" si="6">IF(LEFT($A$9,1)="s","",_xlfn.SINGLE(INDIRECT(C$3&amp;"!R21C4",FALSE)))</f>
        <v/>
      </c>
      <c r="D10" s="5" t="str">
        <f t="shared" ca="1" si="6"/>
        <v/>
      </c>
      <c r="E10" s="5" t="str">
        <f t="shared" ca="1" si="6"/>
        <v/>
      </c>
      <c r="F10" s="5" t="str">
        <f t="shared" ca="1" si="6"/>
        <v/>
      </c>
      <c r="G10" s="5" t="str">
        <f t="shared" ca="1" si="6"/>
        <v/>
      </c>
      <c r="H10" s="5" t="str">
        <f t="shared" ca="1" si="6"/>
        <v/>
      </c>
      <c r="I10" s="5" t="str">
        <f t="shared" ca="1" si="6"/>
        <v/>
      </c>
      <c r="J10" s="5" t="str">
        <f t="shared" ca="1" si="6"/>
        <v/>
      </c>
    </row>
    <row r="11" spans="1:10" x14ac:dyDescent="0.45">
      <c r="A11" s="5" t="s">
        <v>53</v>
      </c>
      <c r="B11" s="6">
        <f ca="1">INDIRECT(B$3&amp;"!R22C15",FALSE)</f>
        <v>3.2</v>
      </c>
      <c r="C11" s="6">
        <f t="shared" ref="C11:J11" ca="1" si="7">INDIRECT(C$3&amp;"!R22C15",FALSE)</f>
        <v>3.2</v>
      </c>
      <c r="D11" s="6">
        <f t="shared" ca="1" si="7"/>
        <v>3.2</v>
      </c>
      <c r="E11" s="6">
        <f t="shared" ca="1" si="7"/>
        <v>3.2</v>
      </c>
      <c r="F11" s="6">
        <f t="shared" ca="1" si="7"/>
        <v>3.2</v>
      </c>
      <c r="G11" s="6">
        <f t="shared" ca="1" si="7"/>
        <v>3.2</v>
      </c>
      <c r="H11" s="6">
        <f t="shared" ca="1" si="7"/>
        <v>3.2</v>
      </c>
      <c r="I11" s="6">
        <f t="shared" ca="1" si="7"/>
        <v>3.2</v>
      </c>
      <c r="J11" s="6">
        <f t="shared" ca="1" si="7"/>
        <v>3.2</v>
      </c>
    </row>
    <row r="12" spans="1:10" x14ac:dyDescent="0.45">
      <c r="A12" s="5" t="s">
        <v>54</v>
      </c>
      <c r="B12" s="6">
        <f ca="1">INDIRECT(B$3&amp;"!R23C15",FALSE)</f>
        <v>4</v>
      </c>
      <c r="C12" s="6">
        <f t="shared" ref="C12:J12" ca="1" si="8">INDIRECT(C$3&amp;"!R23C15",FALSE)</f>
        <v>4</v>
      </c>
      <c r="D12" s="6">
        <f t="shared" ca="1" si="8"/>
        <v>4</v>
      </c>
      <c r="E12" s="6">
        <f t="shared" ca="1" si="8"/>
        <v>4</v>
      </c>
      <c r="F12" s="6">
        <f t="shared" ca="1" si="8"/>
        <v>4</v>
      </c>
      <c r="G12" s="6">
        <f t="shared" ca="1" si="8"/>
        <v>4</v>
      </c>
      <c r="H12" s="6">
        <f t="shared" ca="1" si="8"/>
        <v>4</v>
      </c>
      <c r="I12" s="6">
        <f t="shared" ca="1" si="8"/>
        <v>4</v>
      </c>
      <c r="J12" s="6">
        <f t="shared" ca="1" si="8"/>
        <v>4</v>
      </c>
    </row>
    <row r="13" spans="1:10" x14ac:dyDescent="0.45">
      <c r="A13" s="5" t="s">
        <v>55</v>
      </c>
      <c r="B13" s="6">
        <f ca="1">INDIRECT(B$3&amp;"!R24C15",FALSE)</f>
        <v>4</v>
      </c>
      <c r="C13" s="6" t="str">
        <f t="shared" ref="C13:J13" ca="1" si="9">INDIRECT(C$3&amp;"!R24C15",FALSE)</f>
        <v/>
      </c>
      <c r="D13" s="6">
        <f t="shared" ca="1" si="9"/>
        <v>4</v>
      </c>
      <c r="E13" s="6" t="str">
        <f t="shared" ca="1" si="9"/>
        <v/>
      </c>
      <c r="F13" s="6">
        <f t="shared" ca="1" si="9"/>
        <v>4</v>
      </c>
      <c r="G13" s="6" t="str">
        <f t="shared" ca="1" si="9"/>
        <v/>
      </c>
      <c r="H13" s="6">
        <f t="shared" ca="1" si="9"/>
        <v>4</v>
      </c>
      <c r="I13" s="6" t="str">
        <f t="shared" ca="1" si="9"/>
        <v/>
      </c>
      <c r="J13" s="6" t="str">
        <f t="shared" ca="1" si="9"/>
        <v/>
      </c>
    </row>
    <row r="14" spans="1:10" x14ac:dyDescent="0.45">
      <c r="A14" s="5" t="s">
        <v>18</v>
      </c>
      <c r="B14" s="18">
        <f ca="1">INDIRECT(B$3&amp;"!R25C15",FALSE)</f>
        <v>33.138923304817752</v>
      </c>
      <c r="C14" s="18">
        <f t="shared" ref="C14:J14" ca="1" si="10">INDIRECT(C$3&amp;"!R25C15",FALSE)</f>
        <v>19.903419469754304</v>
      </c>
      <c r="D14" s="18">
        <f t="shared" ca="1" si="10"/>
        <v>13.314423306297705</v>
      </c>
      <c r="E14" s="18">
        <f t="shared" ca="1" si="10"/>
        <v>10.507165380271084</v>
      </c>
      <c r="F14" s="18">
        <f t="shared" ca="1" si="10"/>
        <v>3.8674145928029349</v>
      </c>
      <c r="G14" s="18">
        <f t="shared" ca="1" si="10"/>
        <v>2.1640269376919079</v>
      </c>
      <c r="H14" s="18">
        <f t="shared" ca="1" si="10"/>
        <v>57.49358796303504</v>
      </c>
      <c r="I14" s="18">
        <f t="shared" ca="1" si="10"/>
        <v>33.30008436972372</v>
      </c>
      <c r="J14" s="18">
        <f t="shared" ca="1" si="10"/>
        <v>14.688121540408741</v>
      </c>
    </row>
    <row r="15" spans="1:10" x14ac:dyDescent="0.45">
      <c r="A15" s="5" t="s">
        <v>28</v>
      </c>
      <c r="B15" s="51">
        <f ca="1">INDIRECT(B$3&amp;"!R26C15",FALSE)</f>
        <v>0.5</v>
      </c>
      <c r="C15" s="51">
        <f t="shared" ref="C15:J15" ca="1" si="11">INDIRECT(C$3&amp;"!R26C15",FALSE)</f>
        <v>0.5</v>
      </c>
      <c r="D15" s="51">
        <f t="shared" ca="1" si="11"/>
        <v>0.5</v>
      </c>
      <c r="E15" s="51">
        <f t="shared" ca="1" si="11"/>
        <v>0.50000000000000011</v>
      </c>
      <c r="F15" s="51">
        <f t="shared" ca="1" si="11"/>
        <v>0.5</v>
      </c>
      <c r="G15" s="51">
        <f t="shared" ca="1" si="11"/>
        <v>0.49999999999999994</v>
      </c>
      <c r="H15" s="51">
        <f t="shared" ca="1" si="11"/>
        <v>0.5</v>
      </c>
      <c r="I15" s="51">
        <f t="shared" ca="1" si="11"/>
        <v>0.5</v>
      </c>
      <c r="J15" s="51">
        <f t="shared" ca="1" si="11"/>
        <v>0.5</v>
      </c>
    </row>
    <row r="16" spans="1:10" x14ac:dyDescent="0.45">
      <c r="A16" s="46" t="s">
        <v>24</v>
      </c>
      <c r="B16" s="47">
        <f ca="1">INDIRECT(B$3&amp;"!R22C9",FALSE)</f>
        <v>0.33501357115160912</v>
      </c>
      <c r="C16" s="47">
        <f t="shared" ref="C16:J16" ca="1" si="12">INDIRECT(C$3&amp;"!R22C9",FALSE)</f>
        <v>0.20121099208197485</v>
      </c>
      <c r="D16" s="47">
        <f t="shared" ca="1" si="12"/>
        <v>0.73282442748091592</v>
      </c>
      <c r="E16" s="47">
        <f t="shared" ca="1" si="12"/>
        <v>0.57831325301204828</v>
      </c>
      <c r="F16" s="47">
        <f t="shared" ca="1" si="12"/>
        <v>0.21286208344161686</v>
      </c>
      <c r="G16" s="47">
        <f t="shared" ca="1" si="12"/>
        <v>0.11910781001812119</v>
      </c>
      <c r="H16" s="47">
        <f t="shared" ca="1" si="12"/>
        <v>0.27347020131552718</v>
      </c>
      <c r="I16" s="47">
        <f t="shared" ca="1" si="12"/>
        <v>0.1583929808358347</v>
      </c>
      <c r="J16" s="47">
        <f t="shared" ca="1" si="12"/>
        <v>0.62878093492208986</v>
      </c>
    </row>
    <row r="18" spans="1:10" x14ac:dyDescent="0.45">
      <c r="A18" s="7" t="s">
        <v>65</v>
      </c>
    </row>
    <row r="19" spans="1:10" x14ac:dyDescent="0.45">
      <c r="A19" s="5" t="s">
        <v>63</v>
      </c>
      <c r="B19" s="60" t="str">
        <f ca="1">INDIRECT(B$3&amp;"!R3C11",FALSE)</f>
        <v>2,10,11,12,18,19,22,23,25,26</v>
      </c>
      <c r="C19" s="60" t="str">
        <f ca="1">INDIRECT(C$3&amp;"!R3C11",FALSE)</f>
        <v>1,3,21</v>
      </c>
      <c r="D19" s="60">
        <f t="shared" ref="D19:J19" ca="1" si="13">INDIRECT(D$3&amp;"!R3C11",FALSE)</f>
        <v>24</v>
      </c>
      <c r="E19" s="60" t="str">
        <f t="shared" ca="1" si="13"/>
        <v>9,17</v>
      </c>
      <c r="F19" s="60" t="str">
        <f t="shared" ca="1" si="13"/>
        <v>5,8,15,16</v>
      </c>
      <c r="G19" s="60" t="str">
        <f t="shared" ca="1" si="13"/>
        <v>4,6,7,14</v>
      </c>
      <c r="H19" s="60">
        <f t="shared" ca="1" si="13"/>
        <v>0</v>
      </c>
      <c r="I19" s="60">
        <f t="shared" ca="1" si="13"/>
        <v>0</v>
      </c>
      <c r="J19" s="60" t="str">
        <f t="shared" ca="1" si="13"/>
        <v>13,20,27</v>
      </c>
    </row>
    <row r="20" spans="1:10" x14ac:dyDescent="0.45">
      <c r="B20" s="61"/>
      <c r="C20" s="61"/>
      <c r="D20" s="61"/>
      <c r="E20" s="61"/>
      <c r="F20" s="61"/>
      <c r="G20" s="61"/>
      <c r="H20" s="61"/>
      <c r="I20" s="61"/>
      <c r="J20" s="61"/>
    </row>
    <row r="21" spans="1:10" x14ac:dyDescent="0.45">
      <c r="B21" s="62"/>
      <c r="C21" s="62"/>
      <c r="D21" s="62"/>
      <c r="E21" s="62"/>
      <c r="F21" s="62"/>
      <c r="G21" s="62"/>
      <c r="H21" s="62"/>
      <c r="I21" s="62"/>
      <c r="J21" s="62"/>
    </row>
    <row r="22" spans="1:10" ht="14.25" customHeight="1" x14ac:dyDescent="0.45">
      <c r="A22" s="5" t="s">
        <v>64</v>
      </c>
      <c r="B22" s="60" t="str">
        <f ca="1">INDIRECT(B$3&amp;"!R4C11",FALSE)</f>
        <v>4,5,6,7,8,9,14,15,16,17</v>
      </c>
      <c r="C22" s="60">
        <f t="shared" ref="C22:J22" ca="1" si="14">INDIRECT(C$3&amp;"!R4C11",FALSE)</f>
        <v>24</v>
      </c>
      <c r="D22" s="60">
        <f t="shared" ca="1" si="14"/>
        <v>0</v>
      </c>
      <c r="E22" s="60" t="str">
        <f t="shared" ca="1" si="14"/>
        <v>1,2,3,10,21,22,23</v>
      </c>
      <c r="F22" s="60" t="str">
        <f t="shared" ca="1" si="14"/>
        <v>18,19</v>
      </c>
      <c r="G22" s="60" t="str">
        <f t="shared" ca="1" si="14"/>
        <v>11,12,25,26</v>
      </c>
      <c r="H22" s="60">
        <f t="shared" ca="1" si="14"/>
        <v>20</v>
      </c>
      <c r="I22" s="60" t="str">
        <f t="shared" ca="1" si="14"/>
        <v>13,27</v>
      </c>
      <c r="J22" s="60">
        <f t="shared" ca="1" si="14"/>
        <v>0</v>
      </c>
    </row>
    <row r="23" spans="1:10" x14ac:dyDescent="0.45">
      <c r="B23" s="61"/>
      <c r="C23" s="61"/>
      <c r="D23" s="61"/>
      <c r="E23" s="61"/>
      <c r="F23" s="61"/>
      <c r="G23" s="61"/>
      <c r="H23" s="61"/>
      <c r="I23" s="61"/>
      <c r="J23" s="61"/>
    </row>
    <row r="24" spans="1:10" x14ac:dyDescent="0.45">
      <c r="B24" s="62"/>
      <c r="C24" s="62"/>
      <c r="D24" s="62"/>
      <c r="E24" s="62"/>
      <c r="F24" s="62"/>
      <c r="G24" s="62"/>
      <c r="H24" s="62"/>
      <c r="I24" s="62"/>
      <c r="J24" s="62"/>
    </row>
  </sheetData>
  <sheetProtection sheet="1" objects="1" scenarios="1" selectLockedCells="1"/>
  <mergeCells count="18">
    <mergeCell ref="I19:I21"/>
    <mergeCell ref="J19:J21"/>
    <mergeCell ref="G22:G24"/>
    <mergeCell ref="H22:H24"/>
    <mergeCell ref="I22:I24"/>
    <mergeCell ref="J22:J24"/>
    <mergeCell ref="B19:B21"/>
    <mergeCell ref="C19:C21"/>
    <mergeCell ref="D19:D21"/>
    <mergeCell ref="E19:E21"/>
    <mergeCell ref="F19:F21"/>
    <mergeCell ref="G19:G21"/>
    <mergeCell ref="H19:H21"/>
    <mergeCell ref="B22:B24"/>
    <mergeCell ref="C22:C24"/>
    <mergeCell ref="D22:D24"/>
    <mergeCell ref="E22:E24"/>
    <mergeCell ref="F22:F24"/>
  </mergeCells>
  <conditionalFormatting sqref="A14:A15">
    <cfRule type="expression" dxfId="8" priority="10">
      <formula>#REF!=1</formula>
    </cfRule>
  </conditionalFormatting>
  <conditionalFormatting sqref="B11:J15">
    <cfRule type="expression" dxfId="7" priority="8">
      <formula>#REF!=1</formula>
    </cfRule>
  </conditionalFormatting>
  <conditionalFormatting sqref="B11:J13">
    <cfRule type="expression" dxfId="6" priority="9">
      <formula>#REF!=3</formula>
    </cfRule>
  </conditionalFormatting>
  <conditionalFormatting sqref="B16:J16">
    <cfRule type="expression" dxfId="5" priority="6">
      <formula>#REF!=1</formula>
    </cfRule>
  </conditionalFormatting>
  <conditionalFormatting sqref="B16:J16">
    <cfRule type="expression" dxfId="4" priority="7">
      <formula>#REF!=3</formula>
    </cfRule>
  </conditionalFormatting>
  <conditionalFormatting sqref="B19">
    <cfRule type="expression" dxfId="3" priority="5">
      <formula>B19=0</formula>
    </cfRule>
  </conditionalFormatting>
  <conditionalFormatting sqref="K22">
    <cfRule type="expression" dxfId="2" priority="3">
      <formula>K22=0</formula>
    </cfRule>
  </conditionalFormatting>
  <conditionalFormatting sqref="C19:J19">
    <cfRule type="expression" dxfId="1" priority="2">
      <formula>C19=0</formula>
    </cfRule>
  </conditionalFormatting>
  <conditionalFormatting sqref="B22:J22">
    <cfRule type="expression" dxfId="0" priority="1">
      <formula>B22=0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49"/>
  <sheetViews>
    <sheetView workbookViewId="0">
      <selection activeCell="D21" sqref="D21"/>
    </sheetView>
  </sheetViews>
  <sheetFormatPr defaultColWidth="9.1328125" defaultRowHeight="14.25" x14ac:dyDescent="0.45"/>
  <cols>
    <col min="1" max="1" width="9.1328125" style="32"/>
    <col min="2" max="6" width="9.1328125" style="3"/>
    <col min="7" max="7" width="9.73046875" style="3" bestFit="1" customWidth="1"/>
    <col min="8" max="12" width="9.1328125" style="3"/>
    <col min="13" max="14" width="9.1328125" style="5"/>
    <col min="15" max="15" width="9.1328125" style="3"/>
    <col min="16" max="21" width="9.1328125" style="26"/>
    <col min="22" max="16384" width="9.1328125" style="3"/>
  </cols>
  <sheetData>
    <row r="2" spans="1:21" x14ac:dyDescent="0.45">
      <c r="B2" s="2" t="s">
        <v>23</v>
      </c>
      <c r="F2" s="17"/>
      <c r="G2" s="4" t="s">
        <v>44</v>
      </c>
      <c r="H2" s="5"/>
      <c r="I2" s="5"/>
      <c r="J2" s="7" t="s">
        <v>62</v>
      </c>
    </row>
    <row r="3" spans="1:21" x14ac:dyDescent="0.45">
      <c r="A3" s="37">
        <f>IF(B3="uguali tra loro",1,IF(B3="diverse tra loro",2,3))</f>
        <v>1</v>
      </c>
      <c r="B3" s="55" t="s">
        <v>33</v>
      </c>
      <c r="C3" s="56"/>
      <c r="D3" s="56"/>
      <c r="E3" s="57"/>
      <c r="G3" s="5" t="s">
        <v>0</v>
      </c>
      <c r="H3" s="8">
        <v>30</v>
      </c>
      <c r="I3" s="7" t="s">
        <v>2</v>
      </c>
      <c r="J3" s="3" t="s">
        <v>63</v>
      </c>
      <c r="K3" s="58" t="s">
        <v>76</v>
      </c>
      <c r="L3" s="58"/>
      <c r="M3" s="58"/>
      <c r="P3" s="37" t="s">
        <v>6</v>
      </c>
      <c r="Q3" s="37">
        <f>H3*H4^3/12</f>
        <v>857500</v>
      </c>
      <c r="R3" s="38" t="s">
        <v>7</v>
      </c>
      <c r="S3" s="39"/>
      <c r="T3" s="39"/>
      <c r="U3" s="39"/>
    </row>
    <row r="4" spans="1:21" x14ac:dyDescent="0.45">
      <c r="B4" s="1"/>
      <c r="G4" s="5" t="s">
        <v>1</v>
      </c>
      <c r="H4" s="8">
        <v>70</v>
      </c>
      <c r="I4" s="7" t="s">
        <v>2</v>
      </c>
      <c r="J4" s="3" t="s">
        <v>64</v>
      </c>
      <c r="K4" s="59" t="s">
        <v>84</v>
      </c>
      <c r="L4" s="59"/>
      <c r="M4" s="59"/>
      <c r="P4" s="37" t="s">
        <v>10</v>
      </c>
      <c r="Q4" s="40">
        <f>$C$12*Q3/H5/100*IF(E14=1,1,D19)</f>
        <v>84410156.25</v>
      </c>
      <c r="R4" s="38" t="s">
        <v>13</v>
      </c>
      <c r="S4" s="39"/>
      <c r="T4" s="39"/>
      <c r="U4" s="39"/>
    </row>
    <row r="5" spans="1:21" x14ac:dyDescent="0.45">
      <c r="G5" s="5" t="s">
        <v>53</v>
      </c>
      <c r="H5" s="10">
        <v>3.2</v>
      </c>
      <c r="I5" s="7" t="s">
        <v>3</v>
      </c>
      <c r="P5" s="39"/>
      <c r="Q5" s="39"/>
      <c r="R5" s="39"/>
      <c r="S5" s="39"/>
      <c r="T5" s="39"/>
      <c r="U5" s="39"/>
    </row>
    <row r="6" spans="1:21" x14ac:dyDescent="0.45">
      <c r="G6" s="5"/>
      <c r="H6" s="11"/>
      <c r="I6" s="7"/>
      <c r="P6" s="39"/>
      <c r="Q6" s="39"/>
      <c r="R6" s="39"/>
      <c r="S6" s="39"/>
      <c r="T6" s="39"/>
      <c r="U6" s="39"/>
    </row>
    <row r="7" spans="1:21" x14ac:dyDescent="0.45">
      <c r="B7" s="2" t="s">
        <v>22</v>
      </c>
      <c r="F7" s="17"/>
      <c r="G7" s="2" t="s">
        <v>40</v>
      </c>
      <c r="P7" s="39"/>
      <c r="Q7" s="39"/>
      <c r="R7" s="39"/>
      <c r="S7" s="39"/>
      <c r="T7" s="39"/>
      <c r="U7" s="39"/>
    </row>
    <row r="8" spans="1:21" x14ac:dyDescent="0.45">
      <c r="A8" s="37">
        <f>IF(B8="una sola",1,IF(B8="due, dx e sx, diverse tra loro",2,3))</f>
        <v>3</v>
      </c>
      <c r="B8" s="55" t="s">
        <v>21</v>
      </c>
      <c r="C8" s="56"/>
      <c r="D8" s="56"/>
      <c r="E8" s="57"/>
      <c r="G8" s="2" t="str">
        <f>IF(A8=1,"una sola trave","a sinistra")</f>
        <v>a sinistra</v>
      </c>
      <c r="J8" s="2" t="str">
        <f>IF(A8=1,"","a destra")</f>
        <v>a destra</v>
      </c>
      <c r="K8" s="32" t="str">
        <f>IF(A8=3,"uguale all'altra","")</f>
        <v>uguale all'altra</v>
      </c>
      <c r="P8" s="37" t="s">
        <v>26</v>
      </c>
      <c r="Q8" s="39"/>
      <c r="R8" s="39"/>
      <c r="S8" s="37" t="s">
        <v>27</v>
      </c>
      <c r="T8" s="39"/>
      <c r="U8" s="39"/>
    </row>
    <row r="9" spans="1:21" x14ac:dyDescent="0.45">
      <c r="P9" s="39"/>
      <c r="Q9" s="39"/>
      <c r="R9" s="39"/>
      <c r="S9" s="39"/>
      <c r="T9" s="39"/>
      <c r="U9" s="39"/>
    </row>
    <row r="10" spans="1:21" x14ac:dyDescent="0.45">
      <c r="G10" s="5" t="s">
        <v>41</v>
      </c>
      <c r="H10" s="10">
        <v>4</v>
      </c>
      <c r="I10" s="5" t="s">
        <v>3</v>
      </c>
      <c r="J10" s="5" t="s">
        <v>41</v>
      </c>
      <c r="K10" s="33">
        <v>3.8</v>
      </c>
      <c r="L10" s="5" t="s">
        <v>3</v>
      </c>
      <c r="P10" s="39"/>
      <c r="Q10" s="39"/>
      <c r="R10" s="39"/>
      <c r="S10" s="39"/>
      <c r="T10" s="39"/>
      <c r="U10" s="39"/>
    </row>
    <row r="11" spans="1:21" x14ac:dyDescent="0.45">
      <c r="K11" s="34"/>
      <c r="P11" s="39"/>
      <c r="Q11" s="39"/>
      <c r="R11" s="39"/>
      <c r="S11" s="39"/>
      <c r="T11" s="39"/>
      <c r="U11" s="39"/>
    </row>
    <row r="12" spans="1:21" x14ac:dyDescent="0.45">
      <c r="B12" s="22" t="s">
        <v>4</v>
      </c>
      <c r="C12" s="30">
        <f>Spiegazioni!G11</f>
        <v>31500</v>
      </c>
      <c r="D12" s="7" t="s">
        <v>5</v>
      </c>
      <c r="E12" s="36"/>
      <c r="F12" s="17"/>
      <c r="G12" s="2" t="s">
        <v>42</v>
      </c>
      <c r="K12" s="34"/>
      <c r="P12" s="39"/>
      <c r="Q12" s="39"/>
      <c r="R12" s="39"/>
      <c r="S12" s="39"/>
      <c r="T12" s="39"/>
      <c r="U12" s="39"/>
    </row>
    <row r="13" spans="1:21" x14ac:dyDescent="0.45">
      <c r="G13" s="5" t="s">
        <v>0</v>
      </c>
      <c r="H13" s="8">
        <v>30</v>
      </c>
      <c r="I13" s="5" t="s">
        <v>2</v>
      </c>
      <c r="J13" s="5" t="s">
        <v>0</v>
      </c>
      <c r="K13" s="35">
        <v>30</v>
      </c>
      <c r="L13" s="5" t="s">
        <v>2</v>
      </c>
      <c r="P13" s="37" t="s">
        <v>8</v>
      </c>
      <c r="Q13" s="37">
        <f>H13*H14^3/12</f>
        <v>540000</v>
      </c>
      <c r="R13" s="38" t="s">
        <v>7</v>
      </c>
      <c r="S13" s="37" t="s">
        <v>8</v>
      </c>
      <c r="T13" s="37">
        <f>IF(A8=1,0,IF(A8=2,K13*K14^3/12,Q13))</f>
        <v>540000</v>
      </c>
      <c r="U13" s="38" t="s">
        <v>7</v>
      </c>
    </row>
    <row r="14" spans="1:21" x14ac:dyDescent="0.45">
      <c r="A14" s="16"/>
      <c r="B14" s="4" t="s">
        <v>45</v>
      </c>
      <c r="D14" s="24" t="str">
        <f>IF(E14=1,"sezione nominale","sezione fessurata")</f>
        <v>sezione nominale</v>
      </c>
      <c r="E14" s="37">
        <f>Spiegazioni!S12</f>
        <v>1</v>
      </c>
      <c r="G14" s="5" t="s">
        <v>1</v>
      </c>
      <c r="H14" s="8">
        <v>60</v>
      </c>
      <c r="I14" s="5" t="s">
        <v>2</v>
      </c>
      <c r="J14" s="5" t="s">
        <v>1</v>
      </c>
      <c r="K14" s="35">
        <v>50</v>
      </c>
      <c r="L14" s="5" t="s">
        <v>2</v>
      </c>
      <c r="P14" s="37" t="s">
        <v>11</v>
      </c>
      <c r="Q14" s="40">
        <f>$C$12*Q13/H10/100*IF(E14=1,1,D21)</f>
        <v>42525000</v>
      </c>
      <c r="R14" s="38" t="s">
        <v>13</v>
      </c>
      <c r="S14" s="37" t="s">
        <v>11</v>
      </c>
      <c r="T14" s="40">
        <f>IF(A8=1,0,IF(A8=2,$C$12*T13/K10/100*IF(E14=1,1,D21),Q14))</f>
        <v>42525000</v>
      </c>
      <c r="U14" s="38" t="s">
        <v>13</v>
      </c>
    </row>
    <row r="15" spans="1:21" x14ac:dyDescent="0.45">
      <c r="K15" s="34"/>
      <c r="P15" s="37" t="s">
        <v>14</v>
      </c>
      <c r="Q15" s="41">
        <f>Q4/(Q14+T14)*2</f>
        <v>1.9849537037037037</v>
      </c>
      <c r="R15" s="37"/>
      <c r="S15" s="39"/>
      <c r="T15" s="39"/>
      <c r="U15" s="39"/>
    </row>
    <row r="16" spans="1:21" x14ac:dyDescent="0.45">
      <c r="B16" s="3" t="s">
        <v>46</v>
      </c>
      <c r="G16" s="2" t="s">
        <v>43</v>
      </c>
      <c r="I16" s="32" t="str">
        <f>IF(A3=1,"uguali a quelle superiori",IF(A3=3,"c'è un incastro",""))</f>
        <v>uguali a quelle superiori</v>
      </c>
      <c r="K16" s="34"/>
      <c r="N16" s="38" t="s">
        <v>56</v>
      </c>
      <c r="O16" s="37"/>
      <c r="P16" s="39"/>
      <c r="Q16" s="39"/>
      <c r="R16" s="39"/>
      <c r="S16" s="39"/>
      <c r="T16" s="39"/>
      <c r="U16" s="39"/>
    </row>
    <row r="17" spans="1:21" x14ac:dyDescent="0.45">
      <c r="B17" s="3" t="s">
        <v>49</v>
      </c>
      <c r="G17" s="5" t="s">
        <v>0</v>
      </c>
      <c r="H17" s="31">
        <v>30</v>
      </c>
      <c r="I17" s="5" t="s">
        <v>2</v>
      </c>
      <c r="J17" s="5" t="s">
        <v>0</v>
      </c>
      <c r="K17" s="35">
        <v>30</v>
      </c>
      <c r="L17" s="5" t="s">
        <v>2</v>
      </c>
      <c r="N17" s="37" t="s">
        <v>50</v>
      </c>
      <c r="O17" s="37" t="str">
        <f>IF(OR(H3="",H4=""),"",CONCATENATE(H3,"x",H4))</f>
        <v>30x70</v>
      </c>
      <c r="P17" s="37" t="s">
        <v>9</v>
      </c>
      <c r="Q17" s="37">
        <f>IF(A3=1,Q13,H17*H18^3/12)</f>
        <v>540000</v>
      </c>
      <c r="R17" s="38" t="s">
        <v>7</v>
      </c>
      <c r="S17" s="37" t="s">
        <v>9</v>
      </c>
      <c r="T17" s="37">
        <f>IF(A3=1,T13,IF(A8=1,0,IF(A8=3,Q17,K17*K18^3/12)))</f>
        <v>540000</v>
      </c>
      <c r="U17" s="38" t="s">
        <v>7</v>
      </c>
    </row>
    <row r="18" spans="1:21" x14ac:dyDescent="0.45">
      <c r="G18" s="5" t="s">
        <v>1</v>
      </c>
      <c r="H18" s="31">
        <v>70</v>
      </c>
      <c r="I18" s="5" t="s">
        <v>2</v>
      </c>
      <c r="J18" s="5" t="s">
        <v>1</v>
      </c>
      <c r="K18" s="35">
        <v>60</v>
      </c>
      <c r="L18" s="5" t="s">
        <v>2</v>
      </c>
      <c r="N18" s="37" t="s">
        <v>51</v>
      </c>
      <c r="O18" s="37" t="str">
        <f>IF(OR(H13="",H14=""),"",CONCATENATE(H13,"x",H14))</f>
        <v>30x60</v>
      </c>
      <c r="P18" s="37" t="s">
        <v>12</v>
      </c>
      <c r="Q18" s="40">
        <f>IF(A3=1,Q14,$C$12*Q17/H10/100*IF(E14=1,1,D21))</f>
        <v>42525000</v>
      </c>
      <c r="R18" s="38" t="s">
        <v>13</v>
      </c>
      <c r="S18" s="37" t="s">
        <v>12</v>
      </c>
      <c r="T18" s="40">
        <f>IF(A3=1,T14,IF(A8=1,0,IF(A8=3,Q18,$C$12*T17/K10/100*IF(E14=1,1,D21))))</f>
        <v>42525000</v>
      </c>
      <c r="U18" s="38" t="s">
        <v>13</v>
      </c>
    </row>
    <row r="19" spans="1:21" x14ac:dyDescent="0.45">
      <c r="A19" s="16"/>
      <c r="B19" s="7" t="s">
        <v>48</v>
      </c>
      <c r="C19" s="5"/>
      <c r="D19" s="44">
        <v>0.8</v>
      </c>
      <c r="E19" s="5"/>
      <c r="G19" s="5"/>
      <c r="H19" s="5"/>
      <c r="I19" s="5"/>
      <c r="J19" s="5"/>
      <c r="K19" s="5"/>
      <c r="L19" s="5"/>
      <c r="N19" s="37"/>
      <c r="O19" s="37" t="str">
        <f>IF(A8=1,"",IF(A8=3,O18,IF(OR(K13="",K14=""),"",CONCATENATE(K13,"x",K14))))</f>
        <v>30x60</v>
      </c>
      <c r="P19" s="37" t="s">
        <v>15</v>
      </c>
      <c r="Q19" s="41">
        <f>IF(A3&lt;3,Q4/(Q18+T18)*2,0)</f>
        <v>1.9849537037037037</v>
      </c>
      <c r="R19" s="37"/>
      <c r="S19" s="37"/>
      <c r="T19" s="37"/>
      <c r="U19" s="37"/>
    </row>
    <row r="20" spans="1:21" x14ac:dyDescent="0.45">
      <c r="A20" s="16"/>
      <c r="B20" s="5"/>
      <c r="C20" s="5"/>
      <c r="D20" s="5"/>
      <c r="E20" s="5"/>
      <c r="F20" s="7"/>
      <c r="G20" s="5"/>
      <c r="H20" s="5"/>
      <c r="I20" s="5"/>
      <c r="J20" s="5"/>
      <c r="K20" s="5"/>
      <c r="L20" s="5"/>
      <c r="N20" s="37" t="s">
        <v>52</v>
      </c>
      <c r="O20" s="37" t="str">
        <f>IF(A3=1,O18,IF(A3=3,"incastro",IF(OR(H17="",H18=""),"",CONCATENATE(H17,"x",H18))))</f>
        <v>30x60</v>
      </c>
      <c r="P20" s="27"/>
      <c r="Q20" s="27"/>
      <c r="R20" s="27"/>
      <c r="S20" s="27"/>
      <c r="T20" s="27"/>
      <c r="U20" s="27"/>
    </row>
    <row r="21" spans="1:21" s="5" customFormat="1" x14ac:dyDescent="0.45">
      <c r="A21" s="16"/>
      <c r="B21" s="7" t="s">
        <v>47</v>
      </c>
      <c r="D21" s="44">
        <v>0.5</v>
      </c>
      <c r="G21" s="3"/>
      <c r="H21" s="5" t="s">
        <v>16</v>
      </c>
      <c r="I21" s="6">
        <f>12*Q4/H5^2/1000000</f>
        <v>98.918151855468736</v>
      </c>
      <c r="J21" s="7" t="s">
        <v>17</v>
      </c>
      <c r="N21" s="37"/>
      <c r="O21" s="37" t="str">
        <f>IF(A3=1,O19,IF(A3=3,IF(A8=1,"","incastro"),IF(A8=1,"",IF(A8=3,O20,IF(OR(K17="",K18=""),"",CONCATENATE(K17,"x",K18))))))</f>
        <v>30x60</v>
      </c>
      <c r="P21" s="27"/>
      <c r="Q21" s="27"/>
      <c r="R21" s="27"/>
      <c r="S21" s="27"/>
      <c r="T21" s="27"/>
      <c r="U21" s="27"/>
    </row>
    <row r="22" spans="1:21" s="5" customFormat="1" x14ac:dyDescent="0.45">
      <c r="A22" s="16"/>
      <c r="B22" s="1"/>
      <c r="D22" s="7"/>
      <c r="G22" s="3"/>
      <c r="H22" s="5" t="s">
        <v>24</v>
      </c>
      <c r="I22" s="9">
        <f>1/(1+0.5*(Q15+Q19+2/3*Q15*Q19)/(1+(Q15+Q19)/6))</f>
        <v>0.33501357115160912</v>
      </c>
      <c r="J22" s="3"/>
      <c r="N22" s="37" t="s">
        <v>53</v>
      </c>
      <c r="O22" s="41">
        <f>H5</f>
        <v>3.2</v>
      </c>
      <c r="P22" s="27"/>
      <c r="Q22" s="27"/>
      <c r="R22" s="27"/>
      <c r="S22" s="27"/>
      <c r="T22" s="27"/>
      <c r="U22" s="27"/>
    </row>
    <row r="23" spans="1:21" s="5" customFormat="1" x14ac:dyDescent="0.45">
      <c r="A23" s="16"/>
      <c r="D23" s="7"/>
      <c r="G23" s="3"/>
      <c r="H23" s="3"/>
      <c r="I23" s="3"/>
      <c r="J23" s="3"/>
      <c r="N23" s="37" t="s">
        <v>54</v>
      </c>
      <c r="O23" s="41">
        <f>H10</f>
        <v>4</v>
      </c>
      <c r="P23" s="27"/>
      <c r="Q23" s="27"/>
      <c r="R23" s="27"/>
      <c r="S23" s="27"/>
      <c r="T23" s="27"/>
      <c r="U23" s="27"/>
    </row>
    <row r="24" spans="1:21" s="5" customFormat="1" x14ac:dyDescent="0.45">
      <c r="A24" s="16"/>
      <c r="D24" s="7"/>
      <c r="G24" s="3"/>
      <c r="H24" s="22" t="s">
        <v>18</v>
      </c>
      <c r="I24" s="23">
        <f>I21*I22</f>
        <v>33.138923304817752</v>
      </c>
      <c r="J24" s="4" t="s">
        <v>17</v>
      </c>
      <c r="N24" s="37" t="s">
        <v>55</v>
      </c>
      <c r="O24" s="41">
        <f>IF(A8=1,"",IF(A8=3,H10,K10))</f>
        <v>4</v>
      </c>
      <c r="P24" s="27"/>
      <c r="Q24" s="27"/>
      <c r="R24" s="27"/>
      <c r="S24" s="27"/>
      <c r="T24" s="27"/>
      <c r="U24" s="27"/>
    </row>
    <row r="25" spans="1:21" s="5" customFormat="1" x14ac:dyDescent="0.45">
      <c r="A25" s="16"/>
      <c r="D25" s="7"/>
      <c r="G25" s="3"/>
      <c r="H25" s="3"/>
      <c r="I25" s="3"/>
      <c r="J25" s="3"/>
      <c r="N25" s="37" t="s">
        <v>18</v>
      </c>
      <c r="O25" s="41">
        <f>I24</f>
        <v>33.138923304817752</v>
      </c>
      <c r="P25" s="27"/>
      <c r="Q25" s="27"/>
      <c r="R25" s="27"/>
      <c r="S25" s="27"/>
      <c r="T25" s="27"/>
      <c r="U25" s="27"/>
    </row>
    <row r="26" spans="1:21" s="5" customFormat="1" x14ac:dyDescent="0.45">
      <c r="A26" s="16"/>
      <c r="G26" s="3"/>
      <c r="H26" s="24" t="s">
        <v>25</v>
      </c>
      <c r="I26" s="25">
        <f>0.5*(1+Q15/3)/(1+Q15/6+Q19/6)</f>
        <v>0.5</v>
      </c>
      <c r="J26" s="22" t="s">
        <v>19</v>
      </c>
      <c r="N26" s="37" t="s">
        <v>28</v>
      </c>
      <c r="O26" s="45">
        <f>I26</f>
        <v>0.5</v>
      </c>
      <c r="P26" s="27"/>
      <c r="Q26" s="27"/>
      <c r="R26" s="27"/>
      <c r="S26" s="27"/>
      <c r="T26" s="27"/>
      <c r="U26" s="27"/>
    </row>
    <row r="27" spans="1:21" s="5" customFormat="1" x14ac:dyDescent="0.45">
      <c r="A27" s="16"/>
      <c r="B27" s="13"/>
      <c r="C27" s="13"/>
      <c r="D27" s="13"/>
      <c r="E27" s="27"/>
      <c r="G27" s="13"/>
      <c r="H27" s="13"/>
      <c r="I27" s="13"/>
      <c r="J27" s="13"/>
      <c r="K27" s="27"/>
      <c r="L27" s="27"/>
      <c r="M27" s="27"/>
      <c r="N27" s="27"/>
      <c r="O27" s="27"/>
      <c r="P27" s="27"/>
      <c r="Q27" s="27"/>
      <c r="R27" s="13"/>
      <c r="S27" s="13"/>
      <c r="T27" s="13"/>
      <c r="U27" s="27"/>
    </row>
    <row r="28" spans="1:21" s="5" customFormat="1" x14ac:dyDescent="0.45">
      <c r="A28" s="16"/>
      <c r="B28" s="13"/>
      <c r="C28" s="13"/>
      <c r="D28" s="13"/>
      <c r="E28" s="27"/>
      <c r="F28" s="13"/>
      <c r="G28" s="13"/>
      <c r="H28" s="13"/>
      <c r="I28" s="13"/>
      <c r="J28" s="13"/>
      <c r="K28" s="27"/>
      <c r="L28" s="27"/>
      <c r="M28" s="27"/>
      <c r="N28" s="27"/>
      <c r="O28" s="27"/>
      <c r="P28" s="27"/>
      <c r="Q28" s="27"/>
      <c r="R28" s="13"/>
      <c r="S28" s="13"/>
      <c r="T28" s="13"/>
      <c r="U28" s="27"/>
    </row>
    <row r="29" spans="1:21" s="13" customFormat="1" x14ac:dyDescent="0.45">
      <c r="A29" s="16"/>
      <c r="B29" s="27"/>
      <c r="C29" s="27"/>
      <c r="D29" s="27"/>
      <c r="E29" s="27"/>
      <c r="K29" s="27"/>
      <c r="L29" s="12"/>
      <c r="M29" s="12"/>
      <c r="N29" s="12"/>
      <c r="O29" s="27"/>
      <c r="P29" s="27"/>
      <c r="Q29" s="12"/>
      <c r="U29" s="27"/>
    </row>
    <row r="30" spans="1:21" s="13" customFormat="1" x14ac:dyDescent="0.45">
      <c r="A30" s="16"/>
      <c r="B30" s="27"/>
      <c r="C30" s="27"/>
      <c r="D30" s="27"/>
      <c r="E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s="13" customFormat="1" x14ac:dyDescent="0.45">
      <c r="A31" s="16"/>
      <c r="B31" s="27"/>
      <c r="C31" s="27"/>
      <c r="D31" s="27"/>
      <c r="E31" s="27"/>
      <c r="F31" s="27"/>
      <c r="G31" s="27"/>
      <c r="K31" s="27"/>
      <c r="L31" s="27"/>
      <c r="M31" s="27"/>
      <c r="N31" s="27"/>
      <c r="O31" s="27"/>
      <c r="P31" s="27"/>
      <c r="Q31" s="27"/>
      <c r="U31" s="27"/>
    </row>
    <row r="32" spans="1:21" s="13" customFormat="1" x14ac:dyDescent="0.45">
      <c r="A32" s="16"/>
      <c r="B32" s="27"/>
      <c r="C32" s="27"/>
      <c r="D32" s="27"/>
      <c r="E32" s="27"/>
      <c r="G32" s="27"/>
      <c r="K32" s="27"/>
      <c r="L32" s="27"/>
      <c r="M32" s="27"/>
      <c r="N32" s="27"/>
      <c r="O32" s="27"/>
      <c r="P32" s="27"/>
      <c r="Q32" s="27"/>
      <c r="U32" s="27"/>
    </row>
    <row r="33" spans="1:21" s="13" customFormat="1" x14ac:dyDescent="0.45">
      <c r="A33" s="16"/>
      <c r="B33" s="27"/>
      <c r="C33" s="27"/>
      <c r="D33" s="27"/>
      <c r="E33" s="12"/>
      <c r="F33" s="27"/>
      <c r="G33" s="12"/>
      <c r="H33" s="28"/>
      <c r="I33" s="27"/>
      <c r="J33" s="27"/>
      <c r="K33" s="27"/>
      <c r="L33" s="27"/>
      <c r="M33" s="27"/>
      <c r="N33" s="27"/>
      <c r="O33" s="12"/>
      <c r="P33" s="27"/>
      <c r="Q33" s="12"/>
      <c r="R33" s="27"/>
      <c r="S33" s="27"/>
      <c r="T33" s="27"/>
      <c r="U33" s="27"/>
    </row>
    <row r="34" spans="1:21" s="13" customFormat="1" x14ac:dyDescent="0.45">
      <c r="A34" s="16"/>
      <c r="B34" s="5"/>
      <c r="C34" s="5"/>
      <c r="D34" s="5"/>
      <c r="E34" s="5"/>
      <c r="F34" s="27"/>
      <c r="G34" s="5"/>
      <c r="H34" s="5"/>
      <c r="I34" s="5"/>
      <c r="J34" s="5"/>
      <c r="K34" s="5"/>
      <c r="L34" s="5"/>
      <c r="M34" s="5"/>
      <c r="N34" s="5"/>
      <c r="O34" s="5"/>
      <c r="P34" s="27"/>
      <c r="Q34" s="27"/>
      <c r="R34" s="27"/>
      <c r="S34" s="27"/>
      <c r="T34" s="27"/>
      <c r="U34" s="27"/>
    </row>
    <row r="35" spans="1:21" s="13" customFormat="1" x14ac:dyDescent="0.45">
      <c r="A35" s="1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7"/>
      <c r="P35" s="27"/>
      <c r="Q35" s="27"/>
      <c r="R35" s="27"/>
      <c r="S35" s="27"/>
      <c r="T35" s="27"/>
      <c r="U35" s="27"/>
    </row>
    <row r="36" spans="1:21" s="5" customFormat="1" x14ac:dyDescent="0.45">
      <c r="A36" s="16"/>
      <c r="O36" s="7"/>
      <c r="P36" s="27"/>
      <c r="Q36" s="27"/>
      <c r="R36" s="27"/>
      <c r="S36" s="27"/>
      <c r="T36" s="27"/>
      <c r="U36" s="27"/>
    </row>
    <row r="37" spans="1:21" s="5" customFormat="1" x14ac:dyDescent="0.45">
      <c r="A37" s="16"/>
      <c r="I37" s="6"/>
      <c r="O37" s="7"/>
      <c r="P37" s="27"/>
      <c r="Q37" s="27"/>
      <c r="R37" s="12"/>
      <c r="S37" s="27"/>
      <c r="T37" s="27"/>
      <c r="U37" s="27"/>
    </row>
    <row r="38" spans="1:21" s="5" customFormat="1" x14ac:dyDescent="0.45">
      <c r="A38" s="16"/>
      <c r="D38" s="13"/>
      <c r="P38" s="27"/>
      <c r="Q38" s="27"/>
      <c r="R38" s="27"/>
      <c r="S38" s="27"/>
      <c r="T38" s="27"/>
      <c r="U38" s="27"/>
    </row>
    <row r="39" spans="1:21" s="5" customFormat="1" x14ac:dyDescent="0.45">
      <c r="A39" s="16"/>
      <c r="E39" s="15"/>
      <c r="P39" s="27"/>
      <c r="Q39" s="27"/>
      <c r="R39" s="27"/>
      <c r="S39" s="27"/>
      <c r="T39" s="27"/>
      <c r="U39" s="27"/>
    </row>
    <row r="40" spans="1:21" s="5" customFormat="1" x14ac:dyDescent="0.45">
      <c r="A40" s="16"/>
      <c r="F40" s="16"/>
      <c r="P40" s="27"/>
      <c r="Q40" s="27"/>
      <c r="R40" s="27"/>
      <c r="S40" s="27"/>
      <c r="T40" s="27"/>
      <c r="U40" s="27"/>
    </row>
    <row r="41" spans="1:21" s="5" customFormat="1" x14ac:dyDescent="0.45">
      <c r="A41" s="16"/>
      <c r="P41" s="27"/>
      <c r="Q41" s="27"/>
      <c r="R41" s="27"/>
      <c r="S41" s="27"/>
      <c r="T41" s="27"/>
      <c r="U41" s="27"/>
    </row>
    <row r="42" spans="1:21" s="5" customFormat="1" x14ac:dyDescent="0.45">
      <c r="A42" s="16"/>
      <c r="P42" s="27"/>
      <c r="Q42" s="27"/>
      <c r="R42" s="27"/>
      <c r="S42" s="27"/>
      <c r="T42" s="27"/>
      <c r="U42" s="27"/>
    </row>
    <row r="43" spans="1:21" s="5" customFormat="1" x14ac:dyDescent="0.45">
      <c r="A43" s="16"/>
      <c r="P43" s="27"/>
      <c r="Q43" s="27"/>
      <c r="R43" s="27"/>
      <c r="S43" s="27"/>
      <c r="T43" s="27"/>
      <c r="U43" s="27"/>
    </row>
    <row r="44" spans="1:21" s="5" customFormat="1" x14ac:dyDescent="0.45">
      <c r="A44" s="16"/>
      <c r="P44" s="27"/>
      <c r="Q44" s="27"/>
      <c r="R44" s="27"/>
      <c r="S44" s="27"/>
      <c r="T44" s="27"/>
      <c r="U44" s="27"/>
    </row>
    <row r="45" spans="1:21" s="5" customFormat="1" x14ac:dyDescent="0.45">
      <c r="A45" s="16"/>
      <c r="P45" s="27"/>
      <c r="Q45" s="27"/>
      <c r="R45" s="27"/>
      <c r="S45" s="27"/>
      <c r="T45" s="27"/>
      <c r="U45" s="27"/>
    </row>
    <row r="46" spans="1:21" s="5" customFormat="1" x14ac:dyDescent="0.45">
      <c r="A46" s="16"/>
      <c r="P46" s="27"/>
      <c r="Q46" s="27"/>
      <c r="R46" s="27"/>
      <c r="S46" s="27"/>
      <c r="T46" s="27"/>
      <c r="U46" s="27"/>
    </row>
    <row r="47" spans="1:21" s="5" customFormat="1" x14ac:dyDescent="0.45">
      <c r="A47" s="16"/>
      <c r="D47" s="14"/>
      <c r="P47" s="27"/>
      <c r="Q47" s="27"/>
      <c r="R47" s="27"/>
      <c r="S47" s="27"/>
      <c r="T47" s="27"/>
      <c r="U47" s="27"/>
    </row>
    <row r="48" spans="1:21" s="5" customFormat="1" x14ac:dyDescent="0.45">
      <c r="A48" s="32"/>
      <c r="B48" s="3"/>
      <c r="C48" s="3"/>
      <c r="D48" s="3"/>
      <c r="E48" s="3"/>
      <c r="G48" s="3"/>
      <c r="H48" s="3"/>
      <c r="I48" s="3"/>
      <c r="J48" s="3"/>
      <c r="K48" s="3"/>
      <c r="L48" s="3"/>
      <c r="O48" s="3"/>
      <c r="P48" s="26"/>
      <c r="Q48" s="26"/>
      <c r="R48" s="26"/>
      <c r="S48" s="26"/>
      <c r="T48" s="26"/>
      <c r="U48" s="26"/>
    </row>
    <row r="49" spans="1:21" s="5" customFormat="1" x14ac:dyDescent="0.45">
      <c r="A49" s="3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O49" s="3"/>
      <c r="P49" s="26"/>
      <c r="Q49" s="26"/>
      <c r="R49" s="26"/>
      <c r="S49" s="26"/>
      <c r="T49" s="26"/>
      <c r="U49" s="26"/>
    </row>
  </sheetData>
  <sheetProtection sheet="1" objects="1" scenarios="1" selectLockedCells="1"/>
  <mergeCells count="4">
    <mergeCell ref="B3:E3"/>
    <mergeCell ref="B8:E8"/>
    <mergeCell ref="K3:M3"/>
    <mergeCell ref="K4:M4"/>
  </mergeCells>
  <conditionalFormatting sqref="F13">
    <cfRule type="expression" dxfId="107" priority="6" stopIfTrue="1">
      <formula>"$F$12=2"</formula>
    </cfRule>
  </conditionalFormatting>
  <conditionalFormatting sqref="K22:K23">
    <cfRule type="expression" dxfId="106" priority="4">
      <formula>#REF!="no"</formula>
    </cfRule>
    <cfRule type="expression" dxfId="105" priority="5">
      <formula>#REF!="no"</formula>
    </cfRule>
  </conditionalFormatting>
  <conditionalFormatting sqref="G17:L18">
    <cfRule type="expression" dxfId="104" priority="7">
      <formula>($A$3&lt;&gt;2)</formula>
    </cfRule>
  </conditionalFormatting>
  <conditionalFormatting sqref="H17:H18">
    <cfRule type="expression" dxfId="103" priority="8">
      <formula>$A$3=2</formula>
    </cfRule>
  </conditionalFormatting>
  <conditionalFormatting sqref="J10:L18">
    <cfRule type="expression" dxfId="102" priority="9">
      <formula>$A$8=1</formula>
    </cfRule>
  </conditionalFormatting>
  <conditionalFormatting sqref="K10 K13:K14">
    <cfRule type="expression" dxfId="101" priority="10">
      <formula>$A$8=2</formula>
    </cfRule>
  </conditionalFormatting>
  <conditionalFormatting sqref="J10:L10 J13:L14 J17:L18">
    <cfRule type="expression" dxfId="100" priority="11">
      <formula>$A$8=3</formula>
    </cfRule>
  </conditionalFormatting>
  <conditionalFormatting sqref="K17:K18">
    <cfRule type="expression" dxfId="99" priority="3">
      <formula>AND($A$3=2,$A$8=2)</formula>
    </cfRule>
  </conditionalFormatting>
  <conditionalFormatting sqref="B16:D21">
    <cfRule type="expression" dxfId="98" priority="2">
      <formula>$E$14=1</formula>
    </cfRule>
  </conditionalFormatting>
  <conditionalFormatting sqref="D19 D21">
    <cfRule type="expression" dxfId="97" priority="1">
      <formula>$E$14=2</formula>
    </cfRule>
  </conditionalFormatting>
  <dataValidations count="2">
    <dataValidation type="list" allowBlank="1" showInputMessage="1" showErrorMessage="1" sqref="B8:E8" xr:uid="{00000000-0002-0000-0100-000000000000}">
      <mc:AlternateContent xmlns:x12ac="http://schemas.microsoft.com/office/spreadsheetml/2011/1/ac" xmlns:mc="http://schemas.openxmlformats.org/markup-compatibility/2006">
        <mc:Choice Requires="x12ac">
          <x12ac:list>una sola,"due, dx e sx, diverse tra loro","due, dx e sx, uguali tra loro"</x12ac:list>
        </mc:Choice>
        <mc:Fallback>
          <formula1>"una sola,due, dx e sx, diverse tra loro,due, dx e sx, uguali tra loro"</formula1>
        </mc:Fallback>
      </mc:AlternateContent>
    </dataValidation>
    <dataValidation type="list" allowBlank="1" showInputMessage="1" showErrorMessage="1" sqref="B3:E3" xr:uid="{00000000-0002-0000-0100-000001000000}">
      <formula1>"uguali tra loro,diverse tra loro,inferiormente c'è un incastro"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U49"/>
  <sheetViews>
    <sheetView workbookViewId="0">
      <selection activeCell="D21" sqref="D21"/>
    </sheetView>
  </sheetViews>
  <sheetFormatPr defaultColWidth="9.1328125" defaultRowHeight="14.25" x14ac:dyDescent="0.45"/>
  <cols>
    <col min="1" max="1" width="9.1328125" style="32"/>
    <col min="2" max="6" width="9.1328125" style="3"/>
    <col min="7" max="7" width="9.73046875" style="3" bestFit="1" customWidth="1"/>
    <col min="8" max="12" width="9.1328125" style="3"/>
    <col min="13" max="14" width="9.1328125" style="5"/>
    <col min="15" max="15" width="9.1328125" style="3"/>
    <col min="16" max="21" width="9.1328125" style="26"/>
    <col min="22" max="16384" width="9.1328125" style="3"/>
  </cols>
  <sheetData>
    <row r="2" spans="1:21" x14ac:dyDescent="0.45">
      <c r="B2" s="2" t="s">
        <v>23</v>
      </c>
      <c r="F2" s="17"/>
      <c r="G2" s="4" t="s">
        <v>44</v>
      </c>
      <c r="H2" s="5"/>
      <c r="I2" s="5"/>
      <c r="J2" s="7" t="s">
        <v>62</v>
      </c>
    </row>
    <row r="3" spans="1:21" x14ac:dyDescent="0.45">
      <c r="A3" s="37">
        <f>IF(B3="uguali tra loro",1,IF(B3="diverse tra loro",2,3))</f>
        <v>1</v>
      </c>
      <c r="B3" s="55" t="s">
        <v>33</v>
      </c>
      <c r="C3" s="56"/>
      <c r="D3" s="56"/>
      <c r="E3" s="57"/>
      <c r="G3" s="5" t="s">
        <v>0</v>
      </c>
      <c r="H3" s="8">
        <v>30</v>
      </c>
      <c r="I3" s="7" t="s">
        <v>2</v>
      </c>
      <c r="J3" s="3" t="s">
        <v>63</v>
      </c>
      <c r="K3" s="58" t="s">
        <v>77</v>
      </c>
      <c r="L3" s="58"/>
      <c r="M3" s="58"/>
      <c r="P3" s="37" t="s">
        <v>6</v>
      </c>
      <c r="Q3" s="37">
        <f>H3*H4^3/12</f>
        <v>857500</v>
      </c>
      <c r="R3" s="38" t="s">
        <v>7</v>
      </c>
      <c r="S3" s="39"/>
      <c r="T3" s="39"/>
      <c r="U3" s="39"/>
    </row>
    <row r="4" spans="1:21" x14ac:dyDescent="0.45">
      <c r="B4" s="1"/>
      <c r="G4" s="5" t="s">
        <v>1</v>
      </c>
      <c r="H4" s="8">
        <v>70</v>
      </c>
      <c r="I4" s="7" t="s">
        <v>2</v>
      </c>
      <c r="J4" s="3" t="s">
        <v>64</v>
      </c>
      <c r="K4" s="59">
        <v>24</v>
      </c>
      <c r="L4" s="59"/>
      <c r="M4" s="59"/>
      <c r="P4" s="37" t="s">
        <v>10</v>
      </c>
      <c r="Q4" s="40">
        <f>$C$12*Q3/H5/100*IF(E14=1,1,D19)</f>
        <v>84410156.25</v>
      </c>
      <c r="R4" s="38" t="s">
        <v>13</v>
      </c>
      <c r="S4" s="39"/>
      <c r="T4" s="39"/>
      <c r="U4" s="39"/>
    </row>
    <row r="5" spans="1:21" x14ac:dyDescent="0.45">
      <c r="G5" s="5" t="s">
        <v>53</v>
      </c>
      <c r="H5" s="10">
        <v>3.2</v>
      </c>
      <c r="I5" s="7" t="s">
        <v>3</v>
      </c>
      <c r="P5" s="39"/>
      <c r="Q5" s="39"/>
      <c r="R5" s="39"/>
      <c r="S5" s="39"/>
      <c r="T5" s="39"/>
      <c r="U5" s="39"/>
    </row>
    <row r="6" spans="1:21" x14ac:dyDescent="0.45">
      <c r="G6" s="5"/>
      <c r="H6" s="11"/>
      <c r="I6" s="7"/>
      <c r="P6" s="39"/>
      <c r="Q6" s="39"/>
      <c r="R6" s="39"/>
      <c r="S6" s="39"/>
      <c r="T6" s="39"/>
      <c r="U6" s="39"/>
    </row>
    <row r="7" spans="1:21" x14ac:dyDescent="0.45">
      <c r="B7" s="2" t="s">
        <v>22</v>
      </c>
      <c r="F7" s="17"/>
      <c r="G7" s="2" t="s">
        <v>40</v>
      </c>
      <c r="P7" s="39"/>
      <c r="Q7" s="39"/>
      <c r="R7" s="39"/>
      <c r="S7" s="39"/>
      <c r="T7" s="39"/>
      <c r="U7" s="39"/>
    </row>
    <row r="8" spans="1:21" x14ac:dyDescent="0.45">
      <c r="A8" s="37">
        <f>IF(B8="una sola",1,IF(B8="due, dx e sx, diverse tra loro",2,3))</f>
        <v>1</v>
      </c>
      <c r="B8" s="55" t="s">
        <v>20</v>
      </c>
      <c r="C8" s="56"/>
      <c r="D8" s="56"/>
      <c r="E8" s="57"/>
      <c r="G8" s="2" t="str">
        <f>IF(A8=1,"una sola trave","a sinistra")</f>
        <v>una sola trave</v>
      </c>
      <c r="J8" s="2" t="str">
        <f>IF(A8=1,"","a destra")</f>
        <v/>
      </c>
      <c r="K8" s="32" t="str">
        <f>IF(A8=3,"uguale all'altra","")</f>
        <v/>
      </c>
      <c r="P8" s="37" t="s">
        <v>26</v>
      </c>
      <c r="Q8" s="39"/>
      <c r="R8" s="39"/>
      <c r="S8" s="37" t="s">
        <v>27</v>
      </c>
      <c r="T8" s="39"/>
      <c r="U8" s="39"/>
    </row>
    <row r="9" spans="1:21" x14ac:dyDescent="0.45">
      <c r="P9" s="39"/>
      <c r="Q9" s="39"/>
      <c r="R9" s="39"/>
      <c r="S9" s="39"/>
      <c r="T9" s="39"/>
      <c r="U9" s="39"/>
    </row>
    <row r="10" spans="1:21" x14ac:dyDescent="0.45">
      <c r="G10" s="5" t="s">
        <v>41</v>
      </c>
      <c r="H10" s="10">
        <v>4</v>
      </c>
      <c r="I10" s="5" t="s">
        <v>3</v>
      </c>
      <c r="J10" s="5" t="s">
        <v>41</v>
      </c>
      <c r="K10" s="33">
        <v>3.8</v>
      </c>
      <c r="L10" s="5" t="s">
        <v>3</v>
      </c>
      <c r="P10" s="39"/>
      <c r="Q10" s="39"/>
      <c r="R10" s="39"/>
      <c r="S10" s="39"/>
      <c r="T10" s="39"/>
      <c r="U10" s="39"/>
    </row>
    <row r="11" spans="1:21" x14ac:dyDescent="0.45">
      <c r="K11" s="34"/>
      <c r="P11" s="39"/>
      <c r="Q11" s="39"/>
      <c r="R11" s="39"/>
      <c r="S11" s="39"/>
      <c r="T11" s="39"/>
      <c r="U11" s="39"/>
    </row>
    <row r="12" spans="1:21" x14ac:dyDescent="0.45">
      <c r="B12" s="22" t="s">
        <v>4</v>
      </c>
      <c r="C12" s="30">
        <f>Spiegazioni!G11</f>
        <v>31500</v>
      </c>
      <c r="D12" s="7" t="s">
        <v>5</v>
      </c>
      <c r="E12" s="36"/>
      <c r="F12" s="17"/>
      <c r="G12" s="2" t="s">
        <v>42</v>
      </c>
      <c r="K12" s="34"/>
      <c r="P12" s="39"/>
      <c r="Q12" s="39"/>
      <c r="R12" s="39"/>
      <c r="S12" s="39"/>
      <c r="T12" s="39"/>
      <c r="U12" s="39"/>
    </row>
    <row r="13" spans="1:21" x14ac:dyDescent="0.45">
      <c r="G13" s="5" t="s">
        <v>0</v>
      </c>
      <c r="H13" s="8">
        <v>30</v>
      </c>
      <c r="I13" s="5" t="s">
        <v>2</v>
      </c>
      <c r="J13" s="5" t="s">
        <v>0</v>
      </c>
      <c r="K13" s="35">
        <v>30</v>
      </c>
      <c r="L13" s="5" t="s">
        <v>2</v>
      </c>
      <c r="P13" s="37" t="s">
        <v>8</v>
      </c>
      <c r="Q13" s="37">
        <f>H13*H14^3/12</f>
        <v>540000</v>
      </c>
      <c r="R13" s="38" t="s">
        <v>7</v>
      </c>
      <c r="S13" s="37" t="s">
        <v>8</v>
      </c>
      <c r="T13" s="37">
        <f>IF(A8=1,0,IF(A8=2,K13*K14^3/12,Q13))</f>
        <v>0</v>
      </c>
      <c r="U13" s="38" t="s">
        <v>7</v>
      </c>
    </row>
    <row r="14" spans="1:21" x14ac:dyDescent="0.45">
      <c r="A14" s="16"/>
      <c r="B14" s="4" t="s">
        <v>45</v>
      </c>
      <c r="D14" s="24" t="str">
        <f>IF(E14=1,"sezione nominale","sezione fessurata")</f>
        <v>sezione nominale</v>
      </c>
      <c r="E14" s="42">
        <f>Spiegazioni!S12</f>
        <v>1</v>
      </c>
      <c r="G14" s="5" t="s">
        <v>1</v>
      </c>
      <c r="H14" s="8">
        <v>60</v>
      </c>
      <c r="I14" s="5" t="s">
        <v>2</v>
      </c>
      <c r="J14" s="5" t="s">
        <v>1</v>
      </c>
      <c r="K14" s="35">
        <v>50</v>
      </c>
      <c r="L14" s="5" t="s">
        <v>2</v>
      </c>
      <c r="P14" s="37" t="s">
        <v>11</v>
      </c>
      <c r="Q14" s="40">
        <f>$C$12*Q13/H10/100*IF(E14=1,1,D21)</f>
        <v>42525000</v>
      </c>
      <c r="R14" s="38" t="s">
        <v>13</v>
      </c>
      <c r="S14" s="37" t="s">
        <v>11</v>
      </c>
      <c r="T14" s="40">
        <f>IF(A8=1,0,IF(A8=2,$C$12*T13/K10/100*IF(E14=1,1,D21),Q14))</f>
        <v>0</v>
      </c>
      <c r="U14" s="38" t="s">
        <v>13</v>
      </c>
    </row>
    <row r="15" spans="1:21" x14ac:dyDescent="0.45">
      <c r="K15" s="34"/>
      <c r="P15" s="37" t="s">
        <v>14</v>
      </c>
      <c r="Q15" s="41">
        <f>Q4/(Q14+T14)*2</f>
        <v>3.9699074074074074</v>
      </c>
      <c r="R15" s="37"/>
      <c r="S15" s="39"/>
      <c r="T15" s="39"/>
      <c r="U15" s="39"/>
    </row>
    <row r="16" spans="1:21" x14ac:dyDescent="0.45">
      <c r="B16" s="3" t="s">
        <v>46</v>
      </c>
      <c r="G16" s="2" t="s">
        <v>43</v>
      </c>
      <c r="I16" s="32" t="str">
        <f>IF(A3=1,"uguali a quelle superiori",IF(A3=3,"c'è un incastro",""))</f>
        <v>uguali a quelle superiori</v>
      </c>
      <c r="K16" s="34"/>
      <c r="N16" s="38" t="s">
        <v>56</v>
      </c>
      <c r="O16" s="37"/>
      <c r="P16" s="39"/>
      <c r="Q16" s="39"/>
      <c r="R16" s="39"/>
      <c r="S16" s="39"/>
      <c r="T16" s="39"/>
      <c r="U16" s="39"/>
    </row>
    <row r="17" spans="1:21" x14ac:dyDescent="0.45">
      <c r="B17" s="3" t="s">
        <v>49</v>
      </c>
      <c r="G17" s="5" t="s">
        <v>0</v>
      </c>
      <c r="H17" s="31">
        <v>30</v>
      </c>
      <c r="I17" s="5" t="s">
        <v>2</v>
      </c>
      <c r="J17" s="5" t="s">
        <v>0</v>
      </c>
      <c r="K17" s="35">
        <v>30</v>
      </c>
      <c r="L17" s="5" t="s">
        <v>2</v>
      </c>
      <c r="N17" s="37" t="s">
        <v>50</v>
      </c>
      <c r="O17" s="37" t="str">
        <f>IF(OR(H3="",H4=""),"",CONCATENATE(H3,"x",H4))</f>
        <v>30x70</v>
      </c>
      <c r="P17" s="37" t="s">
        <v>9</v>
      </c>
      <c r="Q17" s="37">
        <f>IF(A3=1,Q13,H17*H18^3/12)</f>
        <v>540000</v>
      </c>
      <c r="R17" s="38" t="s">
        <v>7</v>
      </c>
      <c r="S17" s="37" t="s">
        <v>9</v>
      </c>
      <c r="T17" s="37">
        <f>IF(A3=1,T13,IF(A8=1,0,IF(A8=3,Q17,K17*K18^3/12)))</f>
        <v>0</v>
      </c>
      <c r="U17" s="38" t="s">
        <v>7</v>
      </c>
    </row>
    <row r="18" spans="1:21" x14ac:dyDescent="0.45">
      <c r="G18" s="5" t="s">
        <v>1</v>
      </c>
      <c r="H18" s="31">
        <v>70</v>
      </c>
      <c r="I18" s="5" t="s">
        <v>2</v>
      </c>
      <c r="J18" s="5" t="s">
        <v>1</v>
      </c>
      <c r="K18" s="35">
        <v>60</v>
      </c>
      <c r="L18" s="5" t="s">
        <v>2</v>
      </c>
      <c r="N18" s="37" t="s">
        <v>51</v>
      </c>
      <c r="O18" s="37" t="str">
        <f>IF(OR(H13="",H14=""),"",CONCATENATE(H13,"x",H14))</f>
        <v>30x60</v>
      </c>
      <c r="P18" s="37" t="s">
        <v>12</v>
      </c>
      <c r="Q18" s="40">
        <f>IF(A3=1,Q14,$C$12*Q17/H10/100*IF(E14=1,1,D21))</f>
        <v>42525000</v>
      </c>
      <c r="R18" s="38" t="s">
        <v>13</v>
      </c>
      <c r="S18" s="37" t="s">
        <v>12</v>
      </c>
      <c r="T18" s="40">
        <f>IF(A3=1,T14,IF(A8=1,0,IF(A8=3,Q18,$C$12*T17/K10/100*IF(E14=1,1,D21))))</f>
        <v>0</v>
      </c>
      <c r="U18" s="38" t="s">
        <v>13</v>
      </c>
    </row>
    <row r="19" spans="1:21" x14ac:dyDescent="0.45">
      <c r="A19" s="16"/>
      <c r="B19" s="7" t="s">
        <v>48</v>
      </c>
      <c r="C19" s="5"/>
      <c r="D19" s="44">
        <v>0.8</v>
      </c>
      <c r="E19" s="5"/>
      <c r="G19" s="5"/>
      <c r="H19" s="5"/>
      <c r="I19" s="5"/>
      <c r="J19" s="5"/>
      <c r="K19" s="5"/>
      <c r="L19" s="5"/>
      <c r="N19" s="37"/>
      <c r="O19" s="37" t="str">
        <f>IF(A8=1,"",IF(A8=3,O18,IF(OR(K13="",K14=""),"",CONCATENATE(K13,"x",K14))))</f>
        <v/>
      </c>
      <c r="P19" s="37" t="s">
        <v>15</v>
      </c>
      <c r="Q19" s="41">
        <f>IF(A3&lt;3,Q4/(Q18+T18)*2,0)</f>
        <v>3.9699074074074074</v>
      </c>
      <c r="R19" s="37"/>
      <c r="S19" s="37"/>
      <c r="T19" s="37"/>
      <c r="U19" s="37"/>
    </row>
    <row r="20" spans="1:21" x14ac:dyDescent="0.45">
      <c r="A20" s="16"/>
      <c r="B20" s="5"/>
      <c r="C20" s="5"/>
      <c r="D20" s="5"/>
      <c r="E20" s="5"/>
      <c r="F20" s="7"/>
      <c r="G20" s="5"/>
      <c r="H20" s="5"/>
      <c r="I20" s="5"/>
      <c r="J20" s="5"/>
      <c r="K20" s="5"/>
      <c r="L20" s="5"/>
      <c r="N20" s="37" t="s">
        <v>52</v>
      </c>
      <c r="O20" s="37" t="str">
        <f>IF(A3=1,O18,IF(A3=3,"incastro",IF(OR(H17="",H18=""),"",CONCATENATE(H17,"x",H18))))</f>
        <v>30x60</v>
      </c>
      <c r="P20" s="27"/>
      <c r="Q20" s="27"/>
      <c r="R20" s="27"/>
      <c r="S20" s="27"/>
      <c r="T20" s="27"/>
      <c r="U20" s="27"/>
    </row>
    <row r="21" spans="1:21" s="5" customFormat="1" x14ac:dyDescent="0.45">
      <c r="A21" s="16"/>
      <c r="B21" s="7" t="s">
        <v>47</v>
      </c>
      <c r="D21" s="44">
        <v>0.5</v>
      </c>
      <c r="G21" s="3"/>
      <c r="H21" s="5" t="s">
        <v>16</v>
      </c>
      <c r="I21" s="6">
        <f>12*Q4/H5^2/1000000</f>
        <v>98.918151855468736</v>
      </c>
      <c r="J21" s="7" t="s">
        <v>17</v>
      </c>
      <c r="N21" s="37"/>
      <c r="O21" s="37" t="str">
        <f>IF(A3=1,O19,IF(A3=3,IF(A8=1,"","incastro"),IF(A8=1,"",IF(A8=3,O20,IF(OR(K17="",K18=""),"",CONCATENATE(K17,"x",K18))))))</f>
        <v/>
      </c>
      <c r="P21" s="27"/>
      <c r="Q21" s="27"/>
      <c r="R21" s="27"/>
      <c r="S21" s="27"/>
      <c r="T21" s="27"/>
      <c r="U21" s="27"/>
    </row>
    <row r="22" spans="1:21" s="5" customFormat="1" x14ac:dyDescent="0.45">
      <c r="A22" s="16"/>
      <c r="B22" s="1"/>
      <c r="D22" s="7"/>
      <c r="G22" s="3"/>
      <c r="H22" s="5" t="s">
        <v>24</v>
      </c>
      <c r="I22" s="9">
        <f>1/(1+0.5*(Q15+Q19+2/3*Q15*Q19)/(1+(Q15+Q19)/6))</f>
        <v>0.20121099208197485</v>
      </c>
      <c r="J22" s="3"/>
      <c r="N22" s="37" t="s">
        <v>53</v>
      </c>
      <c r="O22" s="41">
        <f>H5</f>
        <v>3.2</v>
      </c>
      <c r="P22" s="27"/>
      <c r="Q22" s="27"/>
      <c r="R22" s="27"/>
      <c r="S22" s="27"/>
      <c r="T22" s="27"/>
      <c r="U22" s="27"/>
    </row>
    <row r="23" spans="1:21" s="5" customFormat="1" x14ac:dyDescent="0.45">
      <c r="A23" s="16"/>
      <c r="D23" s="7"/>
      <c r="G23" s="3"/>
      <c r="H23" s="3"/>
      <c r="I23" s="3"/>
      <c r="J23" s="3"/>
      <c r="N23" s="37" t="s">
        <v>54</v>
      </c>
      <c r="O23" s="41">
        <f>H10</f>
        <v>4</v>
      </c>
      <c r="P23" s="27"/>
      <c r="Q23" s="27"/>
      <c r="R23" s="27"/>
      <c r="S23" s="27"/>
      <c r="T23" s="27"/>
      <c r="U23" s="27"/>
    </row>
    <row r="24" spans="1:21" s="5" customFormat="1" x14ac:dyDescent="0.45">
      <c r="A24" s="16"/>
      <c r="D24" s="7"/>
      <c r="G24" s="3"/>
      <c r="H24" s="22" t="s">
        <v>18</v>
      </c>
      <c r="I24" s="23">
        <f>I21*I22</f>
        <v>19.903419469754304</v>
      </c>
      <c r="J24" s="4" t="s">
        <v>17</v>
      </c>
      <c r="N24" s="37" t="s">
        <v>55</v>
      </c>
      <c r="O24" s="41" t="str">
        <f>IF(A8=1,"",IF(A8=3,H10,K10))</f>
        <v/>
      </c>
      <c r="P24" s="27"/>
      <c r="Q24" s="27"/>
      <c r="R24" s="27"/>
      <c r="S24" s="27"/>
      <c r="T24" s="27"/>
      <c r="U24" s="27"/>
    </row>
    <row r="25" spans="1:21" s="5" customFormat="1" x14ac:dyDescent="0.45">
      <c r="A25" s="16"/>
      <c r="D25" s="7"/>
      <c r="G25" s="3"/>
      <c r="H25" s="3"/>
      <c r="I25" s="3"/>
      <c r="J25" s="3"/>
      <c r="N25" s="37" t="s">
        <v>18</v>
      </c>
      <c r="O25" s="41">
        <f>I24</f>
        <v>19.903419469754304</v>
      </c>
      <c r="P25" s="27"/>
      <c r="Q25" s="27"/>
      <c r="R25" s="27"/>
      <c r="S25" s="27"/>
      <c r="T25" s="27"/>
      <c r="U25" s="27"/>
    </row>
    <row r="26" spans="1:21" s="5" customFormat="1" x14ac:dyDescent="0.45">
      <c r="A26" s="16"/>
      <c r="G26" s="3"/>
      <c r="H26" s="24" t="s">
        <v>25</v>
      </c>
      <c r="I26" s="25">
        <f>0.5*(1+Q15/3)/(1+Q15/6+Q19/6)</f>
        <v>0.5</v>
      </c>
      <c r="J26" s="22" t="s">
        <v>19</v>
      </c>
      <c r="N26" s="37" t="s">
        <v>28</v>
      </c>
      <c r="O26" s="45">
        <f>I26</f>
        <v>0.5</v>
      </c>
      <c r="P26" s="27"/>
      <c r="Q26" s="27"/>
      <c r="R26" s="27"/>
      <c r="S26" s="27"/>
      <c r="T26" s="27"/>
      <c r="U26" s="27"/>
    </row>
    <row r="27" spans="1:21" s="5" customFormat="1" x14ac:dyDescent="0.45">
      <c r="A27" s="16"/>
      <c r="B27" s="13"/>
      <c r="C27" s="13"/>
      <c r="D27" s="13"/>
      <c r="E27" s="27"/>
      <c r="G27" s="13"/>
      <c r="H27" s="13"/>
      <c r="I27" s="13"/>
      <c r="J27" s="13"/>
      <c r="K27" s="27"/>
      <c r="L27" s="27"/>
      <c r="M27" s="27"/>
      <c r="N27" s="27"/>
      <c r="O27" s="27"/>
      <c r="P27" s="27"/>
      <c r="Q27" s="27"/>
      <c r="R27" s="13"/>
      <c r="S27" s="13"/>
      <c r="T27" s="13"/>
      <c r="U27" s="27"/>
    </row>
    <row r="28" spans="1:21" s="5" customFormat="1" x14ac:dyDescent="0.45">
      <c r="A28" s="16"/>
      <c r="B28" s="13"/>
      <c r="C28" s="13"/>
      <c r="D28" s="13"/>
      <c r="E28" s="27"/>
      <c r="F28" s="13"/>
      <c r="G28" s="13"/>
      <c r="H28" s="13"/>
      <c r="I28" s="13"/>
      <c r="J28" s="13"/>
      <c r="K28" s="27"/>
      <c r="L28" s="27"/>
      <c r="M28" s="27"/>
      <c r="N28" s="27"/>
      <c r="O28" s="27"/>
      <c r="P28" s="27"/>
      <c r="Q28" s="27"/>
      <c r="R28" s="13"/>
      <c r="S28" s="13"/>
      <c r="T28" s="13"/>
      <c r="U28" s="27"/>
    </row>
    <row r="29" spans="1:21" s="13" customFormat="1" x14ac:dyDescent="0.45">
      <c r="A29" s="16"/>
      <c r="B29" s="27"/>
      <c r="C29" s="27"/>
      <c r="D29" s="27"/>
      <c r="E29" s="27"/>
      <c r="K29" s="27"/>
      <c r="L29" s="12"/>
      <c r="M29" s="12"/>
      <c r="N29" s="12"/>
      <c r="O29" s="27"/>
      <c r="P29" s="27"/>
      <c r="Q29" s="12"/>
      <c r="U29" s="27"/>
    </row>
    <row r="30" spans="1:21" s="13" customFormat="1" x14ac:dyDescent="0.45">
      <c r="A30" s="16"/>
      <c r="B30" s="27"/>
      <c r="C30" s="27"/>
      <c r="D30" s="27"/>
      <c r="E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s="13" customFormat="1" x14ac:dyDescent="0.45">
      <c r="A31" s="16"/>
      <c r="B31" s="27"/>
      <c r="C31" s="27"/>
      <c r="D31" s="27"/>
      <c r="E31" s="27"/>
      <c r="F31" s="27"/>
      <c r="G31" s="27"/>
      <c r="K31" s="27"/>
      <c r="L31" s="27"/>
      <c r="M31" s="27"/>
      <c r="N31" s="27"/>
      <c r="O31" s="27"/>
      <c r="P31" s="27"/>
      <c r="Q31" s="27"/>
      <c r="U31" s="27"/>
    </row>
    <row r="32" spans="1:21" s="13" customFormat="1" x14ac:dyDescent="0.45">
      <c r="A32" s="16"/>
      <c r="B32" s="27"/>
      <c r="C32" s="27"/>
      <c r="D32" s="27"/>
      <c r="E32" s="27"/>
      <c r="G32" s="27"/>
      <c r="K32" s="27"/>
      <c r="L32" s="27"/>
      <c r="M32" s="27"/>
      <c r="N32" s="27"/>
      <c r="O32" s="27"/>
      <c r="P32" s="27"/>
      <c r="Q32" s="27"/>
      <c r="U32" s="27"/>
    </row>
    <row r="33" spans="1:21" s="13" customFormat="1" x14ac:dyDescent="0.45">
      <c r="A33" s="16"/>
      <c r="B33" s="27"/>
      <c r="C33" s="27"/>
      <c r="D33" s="27"/>
      <c r="E33" s="12"/>
      <c r="F33" s="27"/>
      <c r="G33" s="12"/>
      <c r="H33" s="28"/>
      <c r="I33" s="27"/>
      <c r="J33" s="27"/>
      <c r="K33" s="27"/>
      <c r="L33" s="27"/>
      <c r="M33" s="27"/>
      <c r="N33" s="27"/>
      <c r="O33" s="12"/>
      <c r="P33" s="27"/>
      <c r="Q33" s="12"/>
      <c r="R33" s="27"/>
      <c r="S33" s="27"/>
      <c r="T33" s="27"/>
      <c r="U33" s="27"/>
    </row>
    <row r="34" spans="1:21" s="13" customFormat="1" x14ac:dyDescent="0.45">
      <c r="A34" s="16"/>
      <c r="B34" s="5"/>
      <c r="C34" s="5"/>
      <c r="D34" s="5"/>
      <c r="E34" s="5"/>
      <c r="F34" s="27"/>
      <c r="G34" s="5"/>
      <c r="H34" s="5"/>
      <c r="I34" s="5"/>
      <c r="J34" s="5"/>
      <c r="K34" s="5"/>
      <c r="L34" s="5"/>
      <c r="M34" s="5"/>
      <c r="N34" s="5"/>
      <c r="O34" s="5"/>
      <c r="P34" s="27"/>
      <c r="Q34" s="27"/>
      <c r="R34" s="27"/>
      <c r="S34" s="27"/>
      <c r="T34" s="27"/>
      <c r="U34" s="27"/>
    </row>
    <row r="35" spans="1:21" s="13" customFormat="1" x14ac:dyDescent="0.45">
      <c r="A35" s="1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7"/>
      <c r="P35" s="27"/>
      <c r="Q35" s="27"/>
      <c r="R35" s="27"/>
      <c r="S35" s="27"/>
      <c r="T35" s="27"/>
      <c r="U35" s="27"/>
    </row>
    <row r="36" spans="1:21" s="5" customFormat="1" x14ac:dyDescent="0.45">
      <c r="A36" s="16"/>
      <c r="O36" s="7"/>
      <c r="P36" s="27"/>
      <c r="Q36" s="27"/>
      <c r="R36" s="27"/>
      <c r="S36" s="27"/>
      <c r="T36" s="27"/>
      <c r="U36" s="27"/>
    </row>
    <row r="37" spans="1:21" s="5" customFormat="1" x14ac:dyDescent="0.45">
      <c r="A37" s="16"/>
      <c r="I37" s="6"/>
      <c r="O37" s="7"/>
      <c r="P37" s="27"/>
      <c r="Q37" s="27"/>
      <c r="R37" s="12"/>
      <c r="S37" s="27"/>
      <c r="T37" s="27"/>
      <c r="U37" s="27"/>
    </row>
    <row r="38" spans="1:21" s="5" customFormat="1" x14ac:dyDescent="0.45">
      <c r="A38" s="16"/>
      <c r="D38" s="13"/>
      <c r="P38" s="27"/>
      <c r="Q38" s="27"/>
      <c r="R38" s="27"/>
      <c r="S38" s="27"/>
      <c r="T38" s="27"/>
      <c r="U38" s="27"/>
    </row>
    <row r="39" spans="1:21" s="5" customFormat="1" x14ac:dyDescent="0.45">
      <c r="A39" s="16"/>
      <c r="E39" s="15"/>
      <c r="P39" s="27"/>
      <c r="Q39" s="27"/>
      <c r="R39" s="27"/>
      <c r="S39" s="27"/>
      <c r="T39" s="27"/>
      <c r="U39" s="27"/>
    </row>
    <row r="40" spans="1:21" s="5" customFormat="1" x14ac:dyDescent="0.45">
      <c r="A40" s="16"/>
      <c r="F40" s="16"/>
      <c r="P40" s="27"/>
      <c r="Q40" s="27"/>
      <c r="R40" s="27"/>
      <c r="S40" s="27"/>
      <c r="T40" s="27"/>
      <c r="U40" s="27"/>
    </row>
    <row r="41" spans="1:21" s="5" customFormat="1" x14ac:dyDescent="0.45">
      <c r="A41" s="16"/>
      <c r="P41" s="27"/>
      <c r="Q41" s="27"/>
      <c r="R41" s="27"/>
      <c r="S41" s="27"/>
      <c r="T41" s="27"/>
      <c r="U41" s="27"/>
    </row>
    <row r="42" spans="1:21" s="5" customFormat="1" x14ac:dyDescent="0.45">
      <c r="A42" s="16"/>
      <c r="P42" s="27"/>
      <c r="Q42" s="27"/>
      <c r="R42" s="27"/>
      <c r="S42" s="27"/>
      <c r="T42" s="27"/>
      <c r="U42" s="27"/>
    </row>
    <row r="43" spans="1:21" s="5" customFormat="1" x14ac:dyDescent="0.45">
      <c r="A43" s="16"/>
      <c r="P43" s="27"/>
      <c r="Q43" s="27"/>
      <c r="R43" s="27"/>
      <c r="S43" s="27"/>
      <c r="T43" s="27"/>
      <c r="U43" s="27"/>
    </row>
    <row r="44" spans="1:21" s="5" customFormat="1" x14ac:dyDescent="0.45">
      <c r="A44" s="16"/>
      <c r="P44" s="27"/>
      <c r="Q44" s="27"/>
      <c r="R44" s="27"/>
      <c r="S44" s="27"/>
      <c r="T44" s="27"/>
      <c r="U44" s="27"/>
    </row>
    <row r="45" spans="1:21" s="5" customFormat="1" x14ac:dyDescent="0.45">
      <c r="A45" s="16"/>
      <c r="P45" s="27"/>
      <c r="Q45" s="27"/>
      <c r="R45" s="27"/>
      <c r="S45" s="27"/>
      <c r="T45" s="27"/>
      <c r="U45" s="27"/>
    </row>
    <row r="46" spans="1:21" s="5" customFormat="1" x14ac:dyDescent="0.45">
      <c r="A46" s="16"/>
      <c r="P46" s="27"/>
      <c r="Q46" s="27"/>
      <c r="R46" s="27"/>
      <c r="S46" s="27"/>
      <c r="T46" s="27"/>
      <c r="U46" s="27"/>
    </row>
    <row r="47" spans="1:21" s="5" customFormat="1" x14ac:dyDescent="0.45">
      <c r="A47" s="16"/>
      <c r="D47" s="14"/>
      <c r="P47" s="27"/>
      <c r="Q47" s="27"/>
      <c r="R47" s="27"/>
      <c r="S47" s="27"/>
      <c r="T47" s="27"/>
      <c r="U47" s="27"/>
    </row>
    <row r="48" spans="1:21" s="5" customFormat="1" x14ac:dyDescent="0.45">
      <c r="A48" s="32"/>
      <c r="B48" s="3"/>
      <c r="C48" s="3"/>
      <c r="D48" s="3"/>
      <c r="E48" s="3"/>
      <c r="G48" s="3"/>
      <c r="H48" s="3"/>
      <c r="I48" s="3"/>
      <c r="J48" s="3"/>
      <c r="K48" s="3"/>
      <c r="L48" s="3"/>
      <c r="O48" s="3"/>
      <c r="P48" s="26"/>
      <c r="Q48" s="26"/>
      <c r="R48" s="26"/>
      <c r="S48" s="26"/>
      <c r="T48" s="26"/>
      <c r="U48" s="26"/>
    </row>
    <row r="49" spans="1:21" s="5" customFormat="1" x14ac:dyDescent="0.45">
      <c r="A49" s="3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O49" s="3"/>
      <c r="P49" s="26"/>
      <c r="Q49" s="26"/>
      <c r="R49" s="26"/>
      <c r="S49" s="26"/>
      <c r="T49" s="26"/>
      <c r="U49" s="26"/>
    </row>
  </sheetData>
  <sheetProtection sheet="1" objects="1" scenarios="1" selectLockedCells="1"/>
  <mergeCells count="4">
    <mergeCell ref="B3:E3"/>
    <mergeCell ref="B8:E8"/>
    <mergeCell ref="K3:M3"/>
    <mergeCell ref="K4:M4"/>
  </mergeCells>
  <conditionalFormatting sqref="F13">
    <cfRule type="expression" dxfId="96" priority="6" stopIfTrue="1">
      <formula>"$F$12=2"</formula>
    </cfRule>
  </conditionalFormatting>
  <conditionalFormatting sqref="K22:K23">
    <cfRule type="expression" dxfId="95" priority="4">
      <formula>#REF!="no"</formula>
    </cfRule>
    <cfRule type="expression" dxfId="94" priority="5">
      <formula>#REF!="no"</formula>
    </cfRule>
  </conditionalFormatting>
  <conditionalFormatting sqref="G17:L18">
    <cfRule type="expression" dxfId="93" priority="7">
      <formula>($A$3&lt;&gt;2)</formula>
    </cfRule>
  </conditionalFormatting>
  <conditionalFormatting sqref="H17:H18">
    <cfRule type="expression" dxfId="92" priority="8">
      <formula>$A$3=2</formula>
    </cfRule>
  </conditionalFormatting>
  <conditionalFormatting sqref="J10:L18">
    <cfRule type="expression" dxfId="91" priority="9">
      <formula>$A$8=1</formula>
    </cfRule>
  </conditionalFormatting>
  <conditionalFormatting sqref="K10 K13:K14">
    <cfRule type="expression" dxfId="90" priority="10">
      <formula>$A$8=2</formula>
    </cfRule>
  </conditionalFormatting>
  <conditionalFormatting sqref="J10:L10 J13:L14 J17:L18">
    <cfRule type="expression" dxfId="89" priority="11">
      <formula>$A$8=3</formula>
    </cfRule>
  </conditionalFormatting>
  <conditionalFormatting sqref="K17:K18">
    <cfRule type="expression" dxfId="88" priority="3">
      <formula>AND($A$3=2,$A$8=2)</formula>
    </cfRule>
  </conditionalFormatting>
  <conditionalFormatting sqref="B16:D21">
    <cfRule type="expression" dxfId="87" priority="2">
      <formula>$E$14=1</formula>
    </cfRule>
  </conditionalFormatting>
  <conditionalFormatting sqref="D19 D21">
    <cfRule type="expression" dxfId="86" priority="1">
      <formula>$E$14=2</formula>
    </cfRule>
  </conditionalFormatting>
  <dataValidations count="2">
    <dataValidation type="list" allowBlank="1" showInputMessage="1" showErrorMessage="1" sqref="B3:E3" xr:uid="{00000000-0002-0000-0200-000000000000}">
      <formula1>"uguali tra loro,diverse tra loro,inferiormente c'è un incastro"</formula1>
    </dataValidation>
    <dataValidation type="list" allowBlank="1" showInputMessage="1" showErrorMessage="1" sqref="B8:E8" xr:uid="{00000000-0002-0000-0200-000001000000}">
      <mc:AlternateContent xmlns:x12ac="http://schemas.microsoft.com/office/spreadsheetml/2011/1/ac" xmlns:mc="http://schemas.openxmlformats.org/markup-compatibility/2006">
        <mc:Choice Requires="x12ac">
          <x12ac:list>una sola,"due, dx e sx, diverse tra loro","due, dx e sx, uguali tra loro"</x12ac:list>
        </mc:Choice>
        <mc:Fallback>
          <formula1>"una sola,due, dx e sx, diverse tra loro,due, dx e sx, uguali tra loro"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49"/>
  <sheetViews>
    <sheetView workbookViewId="0">
      <selection activeCell="D21" sqref="D21"/>
    </sheetView>
  </sheetViews>
  <sheetFormatPr defaultColWidth="9.1328125" defaultRowHeight="14.25" x14ac:dyDescent="0.45"/>
  <cols>
    <col min="1" max="1" width="9.1328125" style="32"/>
    <col min="2" max="6" width="9.1328125" style="3"/>
    <col min="7" max="7" width="9.73046875" style="3" bestFit="1" customWidth="1"/>
    <col min="8" max="12" width="9.1328125" style="3"/>
    <col min="13" max="14" width="9.1328125" style="5"/>
    <col min="15" max="15" width="9.1328125" style="3"/>
    <col min="16" max="21" width="9.1328125" style="26"/>
    <col min="22" max="16384" width="9.1328125" style="3"/>
  </cols>
  <sheetData>
    <row r="2" spans="1:21" x14ac:dyDescent="0.45">
      <c r="B2" s="2" t="s">
        <v>23</v>
      </c>
      <c r="F2" s="17"/>
      <c r="G2" s="4" t="s">
        <v>44</v>
      </c>
      <c r="H2" s="5"/>
      <c r="I2" s="5"/>
      <c r="J2" s="7" t="s">
        <v>62</v>
      </c>
    </row>
    <row r="3" spans="1:21" x14ac:dyDescent="0.45">
      <c r="A3" s="37">
        <f>IF(B3="uguali tra loro",1,IF(B3="diverse tra loro",2,3))</f>
        <v>1</v>
      </c>
      <c r="B3" s="55" t="s">
        <v>33</v>
      </c>
      <c r="C3" s="56"/>
      <c r="D3" s="56"/>
      <c r="E3" s="57"/>
      <c r="G3" s="5" t="s">
        <v>0</v>
      </c>
      <c r="H3" s="8">
        <v>70</v>
      </c>
      <c r="I3" s="7" t="s">
        <v>2</v>
      </c>
      <c r="J3" s="3" t="s">
        <v>63</v>
      </c>
      <c r="K3" s="58">
        <v>24</v>
      </c>
      <c r="L3" s="58"/>
      <c r="M3" s="58"/>
      <c r="P3" s="37" t="s">
        <v>6</v>
      </c>
      <c r="Q3" s="37">
        <f>H3*H4^3/12</f>
        <v>157500</v>
      </c>
      <c r="R3" s="38" t="s">
        <v>7</v>
      </c>
      <c r="S3" s="39"/>
      <c r="T3" s="39"/>
      <c r="U3" s="39"/>
    </row>
    <row r="4" spans="1:21" x14ac:dyDescent="0.45">
      <c r="B4" s="1"/>
      <c r="G4" s="5" t="s">
        <v>1</v>
      </c>
      <c r="H4" s="8">
        <v>30</v>
      </c>
      <c r="I4" s="7" t="s">
        <v>2</v>
      </c>
      <c r="J4" s="3" t="s">
        <v>64</v>
      </c>
      <c r="K4" s="59"/>
      <c r="L4" s="59"/>
      <c r="M4" s="59"/>
      <c r="P4" s="37" t="s">
        <v>10</v>
      </c>
      <c r="Q4" s="40">
        <f>$C$12*Q3/H5/100*IF(E14=1,1,D19)</f>
        <v>15503906.25</v>
      </c>
      <c r="R4" s="38" t="s">
        <v>13</v>
      </c>
      <c r="S4" s="39"/>
      <c r="T4" s="39"/>
      <c r="U4" s="39"/>
    </row>
    <row r="5" spans="1:21" x14ac:dyDescent="0.45">
      <c r="G5" s="5" t="s">
        <v>53</v>
      </c>
      <c r="H5" s="10">
        <v>3.2</v>
      </c>
      <c r="I5" s="7" t="s">
        <v>3</v>
      </c>
      <c r="P5" s="39"/>
      <c r="Q5" s="39"/>
      <c r="R5" s="39"/>
      <c r="S5" s="39"/>
      <c r="T5" s="39"/>
      <c r="U5" s="39"/>
    </row>
    <row r="6" spans="1:21" x14ac:dyDescent="0.45">
      <c r="G6" s="5"/>
      <c r="H6" s="11"/>
      <c r="I6" s="7"/>
      <c r="P6" s="39"/>
      <c r="Q6" s="39"/>
      <c r="R6" s="39"/>
      <c r="S6" s="39"/>
      <c r="T6" s="39"/>
      <c r="U6" s="39"/>
    </row>
    <row r="7" spans="1:21" x14ac:dyDescent="0.45">
      <c r="B7" s="2" t="s">
        <v>22</v>
      </c>
      <c r="F7" s="17"/>
      <c r="G7" s="2" t="s">
        <v>40</v>
      </c>
      <c r="P7" s="39"/>
      <c r="Q7" s="39"/>
      <c r="R7" s="39"/>
      <c r="S7" s="39"/>
      <c r="T7" s="39"/>
      <c r="U7" s="39"/>
    </row>
    <row r="8" spans="1:21" x14ac:dyDescent="0.45">
      <c r="A8" s="37">
        <f>IF(B8="una sola",1,IF(B8="due, dx e sx, diverse tra loro",2,3))</f>
        <v>3</v>
      </c>
      <c r="B8" s="55" t="s">
        <v>21</v>
      </c>
      <c r="C8" s="56"/>
      <c r="D8" s="56"/>
      <c r="E8" s="57"/>
      <c r="G8" s="2" t="str">
        <f>IF(A8=1,"una sola trave","a sinistra")</f>
        <v>a sinistra</v>
      </c>
      <c r="J8" s="2" t="str">
        <f>IF(A8=1,"","a destra")</f>
        <v>a destra</v>
      </c>
      <c r="K8" s="32" t="str">
        <f>IF(A8=3,"uguale all'altra","")</f>
        <v>uguale all'altra</v>
      </c>
      <c r="P8" s="37" t="s">
        <v>26</v>
      </c>
      <c r="Q8" s="39"/>
      <c r="R8" s="39"/>
      <c r="S8" s="37" t="s">
        <v>27</v>
      </c>
      <c r="T8" s="39"/>
      <c r="U8" s="39"/>
    </row>
    <row r="9" spans="1:21" x14ac:dyDescent="0.45">
      <c r="P9" s="39"/>
      <c r="Q9" s="39"/>
      <c r="R9" s="39"/>
      <c r="S9" s="39"/>
      <c r="T9" s="39"/>
      <c r="U9" s="39"/>
    </row>
    <row r="10" spans="1:21" x14ac:dyDescent="0.45">
      <c r="G10" s="5" t="s">
        <v>41</v>
      </c>
      <c r="H10" s="10">
        <v>4</v>
      </c>
      <c r="I10" s="5" t="s">
        <v>3</v>
      </c>
      <c r="J10" s="5" t="s">
        <v>41</v>
      </c>
      <c r="K10" s="33">
        <v>3.8</v>
      </c>
      <c r="L10" s="5" t="s">
        <v>3</v>
      </c>
      <c r="P10" s="39"/>
      <c r="Q10" s="39"/>
      <c r="R10" s="39"/>
      <c r="S10" s="39"/>
      <c r="T10" s="39"/>
      <c r="U10" s="39"/>
    </row>
    <row r="11" spans="1:21" x14ac:dyDescent="0.45">
      <c r="K11" s="34"/>
      <c r="P11" s="39"/>
      <c r="Q11" s="39"/>
      <c r="R11" s="39"/>
      <c r="S11" s="39"/>
      <c r="T11" s="39"/>
      <c r="U11" s="39"/>
    </row>
    <row r="12" spans="1:21" x14ac:dyDescent="0.45">
      <c r="B12" s="22" t="s">
        <v>4</v>
      </c>
      <c r="C12" s="30">
        <f>Spiegazioni!G11</f>
        <v>31500</v>
      </c>
      <c r="D12" s="7" t="s">
        <v>5</v>
      </c>
      <c r="E12" s="36"/>
      <c r="F12" s="17"/>
      <c r="G12" s="2" t="s">
        <v>42</v>
      </c>
      <c r="K12" s="34"/>
      <c r="P12" s="39"/>
      <c r="Q12" s="39"/>
      <c r="R12" s="39"/>
      <c r="S12" s="39"/>
      <c r="T12" s="39"/>
      <c r="U12" s="39"/>
    </row>
    <row r="13" spans="1:21" x14ac:dyDescent="0.45">
      <c r="G13" s="5" t="s">
        <v>0</v>
      </c>
      <c r="H13" s="8">
        <v>30</v>
      </c>
      <c r="I13" s="5" t="s">
        <v>2</v>
      </c>
      <c r="J13" s="5" t="s">
        <v>0</v>
      </c>
      <c r="K13" s="35">
        <v>30</v>
      </c>
      <c r="L13" s="5" t="s">
        <v>2</v>
      </c>
      <c r="P13" s="37" t="s">
        <v>8</v>
      </c>
      <c r="Q13" s="37">
        <f>H13*H14^3/12</f>
        <v>540000</v>
      </c>
      <c r="R13" s="38" t="s">
        <v>7</v>
      </c>
      <c r="S13" s="37" t="s">
        <v>8</v>
      </c>
      <c r="T13" s="37">
        <f>IF(A8=1,0,IF(A8=2,K13*K14^3/12,Q13))</f>
        <v>540000</v>
      </c>
      <c r="U13" s="38" t="s">
        <v>7</v>
      </c>
    </row>
    <row r="14" spans="1:21" x14ac:dyDescent="0.45">
      <c r="A14" s="16"/>
      <c r="B14" s="4" t="s">
        <v>45</v>
      </c>
      <c r="D14" s="24" t="str">
        <f>IF(E14=1,"sezione nominale","sezione fessurata")</f>
        <v>sezione nominale</v>
      </c>
      <c r="E14" s="42">
        <f>Spiegazioni!S12</f>
        <v>1</v>
      </c>
      <c r="G14" s="5" t="s">
        <v>1</v>
      </c>
      <c r="H14" s="8">
        <v>60</v>
      </c>
      <c r="I14" s="5" t="s">
        <v>2</v>
      </c>
      <c r="J14" s="5" t="s">
        <v>1</v>
      </c>
      <c r="K14" s="35">
        <v>50</v>
      </c>
      <c r="L14" s="5" t="s">
        <v>2</v>
      </c>
      <c r="P14" s="37" t="s">
        <v>11</v>
      </c>
      <c r="Q14" s="40">
        <f>$C$12*Q13/H10/100*IF(E14=1,1,D21)</f>
        <v>42525000</v>
      </c>
      <c r="R14" s="38" t="s">
        <v>13</v>
      </c>
      <c r="S14" s="37" t="s">
        <v>11</v>
      </c>
      <c r="T14" s="40">
        <f>IF(A8=1,0,IF(A8=2,$C$12*T13/K10/100*IF(E14=1,1,D21),Q14))</f>
        <v>42525000</v>
      </c>
      <c r="U14" s="38" t="s">
        <v>13</v>
      </c>
    </row>
    <row r="15" spans="1:21" x14ac:dyDescent="0.45">
      <c r="K15" s="34"/>
      <c r="P15" s="37" t="s">
        <v>14</v>
      </c>
      <c r="Q15" s="41">
        <f>Q4/(Q14+T14)*2</f>
        <v>0.36458333333333331</v>
      </c>
      <c r="R15" s="37"/>
      <c r="S15" s="39"/>
      <c r="T15" s="39"/>
      <c r="U15" s="39"/>
    </row>
    <row r="16" spans="1:21" x14ac:dyDescent="0.45">
      <c r="B16" s="3" t="s">
        <v>46</v>
      </c>
      <c r="G16" s="2" t="s">
        <v>43</v>
      </c>
      <c r="I16" s="32" t="str">
        <f>IF(A3=1,"uguali a quelle superiori",IF(A3=3,"c'è un incastro",""))</f>
        <v>uguali a quelle superiori</v>
      </c>
      <c r="K16" s="34"/>
      <c r="N16" s="38" t="s">
        <v>56</v>
      </c>
      <c r="O16" s="37"/>
      <c r="P16" s="39"/>
      <c r="Q16" s="39"/>
      <c r="R16" s="39"/>
      <c r="S16" s="39"/>
      <c r="T16" s="39"/>
      <c r="U16" s="39"/>
    </row>
    <row r="17" spans="1:21" x14ac:dyDescent="0.45">
      <c r="B17" s="3" t="s">
        <v>49</v>
      </c>
      <c r="G17" s="5" t="s">
        <v>0</v>
      </c>
      <c r="H17" s="31">
        <v>30</v>
      </c>
      <c r="I17" s="5" t="s">
        <v>2</v>
      </c>
      <c r="J17" s="5" t="s">
        <v>0</v>
      </c>
      <c r="K17" s="35">
        <v>30</v>
      </c>
      <c r="L17" s="5" t="s">
        <v>2</v>
      </c>
      <c r="N17" s="37" t="s">
        <v>50</v>
      </c>
      <c r="O17" s="37" t="str">
        <f>IF(OR(H3="",H4=""),"",CONCATENATE(H3,"x",H4))</f>
        <v>70x30</v>
      </c>
      <c r="P17" s="37" t="s">
        <v>9</v>
      </c>
      <c r="Q17" s="37">
        <f>IF(A3=1,Q13,H17*H18^3/12)</f>
        <v>540000</v>
      </c>
      <c r="R17" s="38" t="s">
        <v>7</v>
      </c>
      <c r="S17" s="37" t="s">
        <v>9</v>
      </c>
      <c r="T17" s="37">
        <f>IF(A3=1,T13,IF(A8=1,0,IF(A8=3,Q17,K17*K18^3/12)))</f>
        <v>540000</v>
      </c>
      <c r="U17" s="38" t="s">
        <v>7</v>
      </c>
    </row>
    <row r="18" spans="1:21" x14ac:dyDescent="0.45">
      <c r="G18" s="5" t="s">
        <v>1</v>
      </c>
      <c r="H18" s="31">
        <v>70</v>
      </c>
      <c r="I18" s="5" t="s">
        <v>2</v>
      </c>
      <c r="J18" s="5" t="s">
        <v>1</v>
      </c>
      <c r="K18" s="35">
        <v>60</v>
      </c>
      <c r="L18" s="5" t="s">
        <v>2</v>
      </c>
      <c r="N18" s="37" t="s">
        <v>51</v>
      </c>
      <c r="O18" s="37" t="str">
        <f>IF(OR(H13="",H14=""),"",CONCATENATE(H13,"x",H14))</f>
        <v>30x60</v>
      </c>
      <c r="P18" s="37" t="s">
        <v>12</v>
      </c>
      <c r="Q18" s="40">
        <f>IF(A3=1,Q14,$C$12*Q17/H10/100*IF(E14=1,1,D21))</f>
        <v>42525000</v>
      </c>
      <c r="R18" s="38" t="s">
        <v>13</v>
      </c>
      <c r="S18" s="37" t="s">
        <v>12</v>
      </c>
      <c r="T18" s="40">
        <f>IF(A3=1,T14,IF(A8=1,0,IF(A8=3,Q18,$C$12*T17/K10/100*IF(E14=1,1,D21))))</f>
        <v>42525000</v>
      </c>
      <c r="U18" s="38" t="s">
        <v>13</v>
      </c>
    </row>
    <row r="19" spans="1:21" x14ac:dyDescent="0.45">
      <c r="A19" s="16"/>
      <c r="B19" s="7" t="s">
        <v>48</v>
      </c>
      <c r="C19" s="5"/>
      <c r="D19" s="44">
        <v>0.8</v>
      </c>
      <c r="E19" s="5"/>
      <c r="G19" s="5"/>
      <c r="H19" s="5"/>
      <c r="I19" s="5"/>
      <c r="J19" s="5"/>
      <c r="K19" s="5"/>
      <c r="L19" s="5"/>
      <c r="N19" s="37"/>
      <c r="O19" s="37" t="str">
        <f>IF(A8=1,"",IF(A8=3,O18,IF(OR(K13="",K14=""),"",CONCATENATE(K13,"x",K14))))</f>
        <v>30x60</v>
      </c>
      <c r="P19" s="37" t="s">
        <v>15</v>
      </c>
      <c r="Q19" s="41">
        <f>IF(A3&lt;3,Q4/(Q18+T18)*2,0)</f>
        <v>0.36458333333333331</v>
      </c>
      <c r="R19" s="37"/>
      <c r="S19" s="37"/>
      <c r="T19" s="37"/>
      <c r="U19" s="37"/>
    </row>
    <row r="20" spans="1:21" x14ac:dyDescent="0.45">
      <c r="A20" s="16"/>
      <c r="B20" s="5"/>
      <c r="C20" s="5"/>
      <c r="D20" s="5"/>
      <c r="E20" s="5"/>
      <c r="F20" s="7"/>
      <c r="G20" s="5"/>
      <c r="H20" s="5"/>
      <c r="I20" s="5"/>
      <c r="J20" s="5"/>
      <c r="K20" s="5"/>
      <c r="L20" s="5"/>
      <c r="N20" s="37" t="s">
        <v>52</v>
      </c>
      <c r="O20" s="37" t="str">
        <f>IF(A3=1,O18,IF(A3=3,"incastro",IF(OR(H17="",H18=""),"",CONCATENATE(H17,"x",H18))))</f>
        <v>30x60</v>
      </c>
      <c r="P20" s="27"/>
      <c r="Q20" s="27"/>
      <c r="R20" s="27"/>
      <c r="S20" s="27"/>
      <c r="T20" s="27"/>
      <c r="U20" s="27"/>
    </row>
    <row r="21" spans="1:21" s="5" customFormat="1" x14ac:dyDescent="0.45">
      <c r="A21" s="16"/>
      <c r="B21" s="7" t="s">
        <v>47</v>
      </c>
      <c r="D21" s="44">
        <v>0.5</v>
      </c>
      <c r="G21" s="3"/>
      <c r="H21" s="5" t="s">
        <v>16</v>
      </c>
      <c r="I21" s="6">
        <f>12*Q4/H5^2/1000000</f>
        <v>18.168640136718746</v>
      </c>
      <c r="J21" s="7" t="s">
        <v>17</v>
      </c>
      <c r="N21" s="37"/>
      <c r="O21" s="37" t="str">
        <f>IF(A3=1,O19,IF(A3=3,IF(A8=1,"","incastro"),IF(A8=1,"",IF(A8=3,O20,IF(OR(K17="",K18=""),"",CONCATENATE(K17,"x",K18))))))</f>
        <v>30x60</v>
      </c>
      <c r="P21" s="27"/>
      <c r="Q21" s="27"/>
      <c r="R21" s="27"/>
      <c r="S21" s="27"/>
      <c r="T21" s="27"/>
      <c r="U21" s="27"/>
    </row>
    <row r="22" spans="1:21" s="5" customFormat="1" x14ac:dyDescent="0.45">
      <c r="A22" s="16"/>
      <c r="B22" s="1"/>
      <c r="D22" s="7"/>
      <c r="G22" s="3"/>
      <c r="H22" s="5" t="s">
        <v>24</v>
      </c>
      <c r="I22" s="9">
        <f>1/(1+0.5*(Q15+Q19+2/3*Q15*Q19)/(1+(Q15+Q19)/6))</f>
        <v>0.73282442748091592</v>
      </c>
      <c r="J22" s="3"/>
      <c r="N22" s="37" t="s">
        <v>53</v>
      </c>
      <c r="O22" s="41">
        <f>H5</f>
        <v>3.2</v>
      </c>
      <c r="P22" s="27"/>
      <c r="Q22" s="27"/>
      <c r="R22" s="27"/>
      <c r="S22" s="27"/>
      <c r="T22" s="27"/>
      <c r="U22" s="27"/>
    </row>
    <row r="23" spans="1:21" s="5" customFormat="1" x14ac:dyDescent="0.45">
      <c r="A23" s="16"/>
      <c r="D23" s="7"/>
      <c r="G23" s="3"/>
      <c r="H23" s="3"/>
      <c r="I23" s="3"/>
      <c r="J23" s="3"/>
      <c r="N23" s="37" t="s">
        <v>54</v>
      </c>
      <c r="O23" s="41">
        <f>H10</f>
        <v>4</v>
      </c>
      <c r="P23" s="27"/>
      <c r="Q23" s="27"/>
      <c r="R23" s="27"/>
      <c r="S23" s="27"/>
      <c r="T23" s="27"/>
      <c r="U23" s="27"/>
    </row>
    <row r="24" spans="1:21" s="5" customFormat="1" x14ac:dyDescent="0.45">
      <c r="A24" s="16"/>
      <c r="D24" s="7"/>
      <c r="G24" s="3"/>
      <c r="H24" s="22" t="s">
        <v>18</v>
      </c>
      <c r="I24" s="23">
        <f>I21*I22</f>
        <v>13.314423306297705</v>
      </c>
      <c r="J24" s="4" t="s">
        <v>17</v>
      </c>
      <c r="N24" s="37" t="s">
        <v>55</v>
      </c>
      <c r="O24" s="41">
        <f>IF(A8=1,"",IF(A8=3,H10,K10))</f>
        <v>4</v>
      </c>
      <c r="P24" s="27"/>
      <c r="Q24" s="27"/>
      <c r="R24" s="27"/>
      <c r="S24" s="27"/>
      <c r="T24" s="27"/>
      <c r="U24" s="27"/>
    </row>
    <row r="25" spans="1:21" s="5" customFormat="1" x14ac:dyDescent="0.45">
      <c r="A25" s="16"/>
      <c r="D25" s="7"/>
      <c r="G25" s="3"/>
      <c r="H25" s="3"/>
      <c r="I25" s="3"/>
      <c r="J25" s="3"/>
      <c r="N25" s="37" t="s">
        <v>18</v>
      </c>
      <c r="O25" s="41">
        <f>I24</f>
        <v>13.314423306297705</v>
      </c>
      <c r="P25" s="27"/>
      <c r="Q25" s="27"/>
      <c r="R25" s="27"/>
      <c r="S25" s="27"/>
      <c r="T25" s="27"/>
      <c r="U25" s="27"/>
    </row>
    <row r="26" spans="1:21" s="5" customFormat="1" x14ac:dyDescent="0.45">
      <c r="A26" s="16"/>
      <c r="G26" s="3"/>
      <c r="H26" s="24" t="s">
        <v>25</v>
      </c>
      <c r="I26" s="25">
        <f>0.5*(1+Q15/3)/(1+Q15/6+Q19/6)</f>
        <v>0.5</v>
      </c>
      <c r="J26" s="22" t="s">
        <v>19</v>
      </c>
      <c r="N26" s="37" t="s">
        <v>28</v>
      </c>
      <c r="O26" s="45">
        <f>I26</f>
        <v>0.5</v>
      </c>
      <c r="P26" s="27"/>
      <c r="Q26" s="27"/>
      <c r="R26" s="27"/>
      <c r="S26" s="27"/>
      <c r="T26" s="27"/>
      <c r="U26" s="27"/>
    </row>
    <row r="27" spans="1:21" s="5" customFormat="1" x14ac:dyDescent="0.45">
      <c r="A27" s="16"/>
      <c r="B27" s="13"/>
      <c r="C27" s="13"/>
      <c r="D27" s="13"/>
      <c r="E27" s="27"/>
      <c r="G27" s="13"/>
      <c r="H27" s="13"/>
      <c r="I27" s="13"/>
      <c r="J27" s="13"/>
      <c r="K27" s="27"/>
      <c r="L27" s="27"/>
      <c r="M27" s="27"/>
      <c r="N27" s="27"/>
      <c r="O27" s="27"/>
      <c r="P27" s="27"/>
      <c r="Q27" s="27"/>
      <c r="R27" s="13"/>
      <c r="S27" s="13"/>
      <c r="T27" s="13"/>
      <c r="U27" s="27"/>
    </row>
    <row r="28" spans="1:21" s="5" customFormat="1" x14ac:dyDescent="0.45">
      <c r="A28" s="16"/>
      <c r="B28" s="13"/>
      <c r="C28" s="13"/>
      <c r="D28" s="13"/>
      <c r="E28" s="27"/>
      <c r="F28" s="13"/>
      <c r="G28" s="13"/>
      <c r="H28" s="13"/>
      <c r="I28" s="13"/>
      <c r="J28" s="13"/>
      <c r="K28" s="27"/>
      <c r="L28" s="27"/>
      <c r="M28" s="27"/>
      <c r="N28" s="27"/>
      <c r="O28" s="27"/>
      <c r="P28" s="27"/>
      <c r="Q28" s="27"/>
      <c r="R28" s="13"/>
      <c r="S28" s="13"/>
      <c r="T28" s="13"/>
      <c r="U28" s="27"/>
    </row>
    <row r="29" spans="1:21" s="13" customFormat="1" x14ac:dyDescent="0.45">
      <c r="A29" s="16"/>
      <c r="B29" s="27"/>
      <c r="C29" s="27"/>
      <c r="D29" s="27"/>
      <c r="E29" s="27"/>
      <c r="K29" s="27"/>
      <c r="L29" s="12"/>
      <c r="M29" s="12"/>
      <c r="N29" s="12"/>
      <c r="O29" s="27"/>
      <c r="P29" s="27"/>
      <c r="Q29" s="12"/>
      <c r="U29" s="27"/>
    </row>
    <row r="30" spans="1:21" s="13" customFormat="1" x14ac:dyDescent="0.45">
      <c r="A30" s="16"/>
      <c r="B30" s="27"/>
      <c r="C30" s="27"/>
      <c r="D30" s="27"/>
      <c r="E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s="13" customFormat="1" x14ac:dyDescent="0.45">
      <c r="A31" s="16"/>
      <c r="B31" s="27"/>
      <c r="C31" s="27"/>
      <c r="D31" s="27"/>
      <c r="E31" s="27"/>
      <c r="F31" s="27"/>
      <c r="G31" s="27"/>
      <c r="K31" s="27"/>
      <c r="L31" s="27"/>
      <c r="M31" s="27"/>
      <c r="N31" s="27"/>
      <c r="O31" s="27"/>
      <c r="P31" s="27"/>
      <c r="Q31" s="27"/>
      <c r="U31" s="27"/>
    </row>
    <row r="32" spans="1:21" s="13" customFormat="1" x14ac:dyDescent="0.45">
      <c r="A32" s="16"/>
      <c r="B32" s="27"/>
      <c r="C32" s="27"/>
      <c r="D32" s="27"/>
      <c r="E32" s="27"/>
      <c r="G32" s="27"/>
      <c r="K32" s="27"/>
      <c r="L32" s="27"/>
      <c r="M32" s="27"/>
      <c r="N32" s="27"/>
      <c r="O32" s="27"/>
      <c r="P32" s="27"/>
      <c r="Q32" s="27"/>
      <c r="U32" s="27"/>
    </row>
    <row r="33" spans="1:21" s="13" customFormat="1" x14ac:dyDescent="0.45">
      <c r="A33" s="16"/>
      <c r="B33" s="27"/>
      <c r="C33" s="27"/>
      <c r="D33" s="27"/>
      <c r="E33" s="12"/>
      <c r="F33" s="27"/>
      <c r="G33" s="12"/>
      <c r="H33" s="28"/>
      <c r="I33" s="27"/>
      <c r="J33" s="27"/>
      <c r="K33" s="27"/>
      <c r="L33" s="27"/>
      <c r="M33" s="27"/>
      <c r="N33" s="27"/>
      <c r="O33" s="12"/>
      <c r="P33" s="27"/>
      <c r="Q33" s="12"/>
      <c r="R33" s="27"/>
      <c r="S33" s="27"/>
      <c r="T33" s="27"/>
      <c r="U33" s="27"/>
    </row>
    <row r="34" spans="1:21" s="13" customFormat="1" x14ac:dyDescent="0.45">
      <c r="A34" s="16"/>
      <c r="B34" s="5"/>
      <c r="C34" s="5"/>
      <c r="D34" s="5"/>
      <c r="E34" s="5"/>
      <c r="F34" s="27"/>
      <c r="G34" s="5"/>
      <c r="H34" s="5"/>
      <c r="I34" s="5"/>
      <c r="J34" s="5"/>
      <c r="K34" s="5"/>
      <c r="L34" s="5"/>
      <c r="M34" s="5"/>
      <c r="N34" s="5"/>
      <c r="O34" s="5"/>
      <c r="P34" s="27"/>
      <c r="Q34" s="27"/>
      <c r="R34" s="27"/>
      <c r="S34" s="27"/>
      <c r="T34" s="27"/>
      <c r="U34" s="27"/>
    </row>
    <row r="35" spans="1:21" s="13" customFormat="1" x14ac:dyDescent="0.45">
      <c r="A35" s="1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7"/>
      <c r="P35" s="27"/>
      <c r="Q35" s="27"/>
      <c r="R35" s="27"/>
      <c r="S35" s="27"/>
      <c r="T35" s="27"/>
      <c r="U35" s="27"/>
    </row>
    <row r="36" spans="1:21" s="5" customFormat="1" x14ac:dyDescent="0.45">
      <c r="A36" s="16"/>
      <c r="O36" s="7"/>
      <c r="P36" s="27"/>
      <c r="Q36" s="27"/>
      <c r="R36" s="27"/>
      <c r="S36" s="27"/>
      <c r="T36" s="27"/>
      <c r="U36" s="27"/>
    </row>
    <row r="37" spans="1:21" s="5" customFormat="1" x14ac:dyDescent="0.45">
      <c r="A37" s="16"/>
      <c r="I37" s="6"/>
      <c r="O37" s="7"/>
      <c r="P37" s="27"/>
      <c r="Q37" s="27"/>
      <c r="R37" s="12"/>
      <c r="S37" s="27"/>
      <c r="T37" s="27"/>
      <c r="U37" s="27"/>
    </row>
    <row r="38" spans="1:21" s="5" customFormat="1" x14ac:dyDescent="0.45">
      <c r="A38" s="16"/>
      <c r="D38" s="13"/>
      <c r="P38" s="27"/>
      <c r="Q38" s="27"/>
      <c r="R38" s="27"/>
      <c r="S38" s="27"/>
      <c r="T38" s="27"/>
      <c r="U38" s="27"/>
    </row>
    <row r="39" spans="1:21" s="5" customFormat="1" x14ac:dyDescent="0.45">
      <c r="A39" s="16"/>
      <c r="E39" s="15"/>
      <c r="P39" s="27"/>
      <c r="Q39" s="27"/>
      <c r="R39" s="27"/>
      <c r="S39" s="27"/>
      <c r="T39" s="27"/>
      <c r="U39" s="27"/>
    </row>
    <row r="40" spans="1:21" s="5" customFormat="1" x14ac:dyDescent="0.45">
      <c r="A40" s="16"/>
      <c r="F40" s="16"/>
      <c r="P40" s="27"/>
      <c r="Q40" s="27"/>
      <c r="R40" s="27"/>
      <c r="S40" s="27"/>
      <c r="T40" s="27"/>
      <c r="U40" s="27"/>
    </row>
    <row r="41" spans="1:21" s="5" customFormat="1" x14ac:dyDescent="0.45">
      <c r="A41" s="16"/>
      <c r="P41" s="27"/>
      <c r="Q41" s="27"/>
      <c r="R41" s="27"/>
      <c r="S41" s="27"/>
      <c r="T41" s="27"/>
      <c r="U41" s="27"/>
    </row>
    <row r="42" spans="1:21" s="5" customFormat="1" x14ac:dyDescent="0.45">
      <c r="A42" s="16"/>
      <c r="P42" s="27"/>
      <c r="Q42" s="27"/>
      <c r="R42" s="27"/>
      <c r="S42" s="27"/>
      <c r="T42" s="27"/>
      <c r="U42" s="27"/>
    </row>
    <row r="43" spans="1:21" s="5" customFormat="1" x14ac:dyDescent="0.45">
      <c r="A43" s="16"/>
      <c r="P43" s="27"/>
      <c r="Q43" s="27"/>
      <c r="R43" s="27"/>
      <c r="S43" s="27"/>
      <c r="T43" s="27"/>
      <c r="U43" s="27"/>
    </row>
    <row r="44" spans="1:21" s="5" customFormat="1" x14ac:dyDescent="0.45">
      <c r="A44" s="16"/>
      <c r="P44" s="27"/>
      <c r="Q44" s="27"/>
      <c r="R44" s="27"/>
      <c r="S44" s="27"/>
      <c r="T44" s="27"/>
      <c r="U44" s="27"/>
    </row>
    <row r="45" spans="1:21" s="5" customFormat="1" x14ac:dyDescent="0.45">
      <c r="A45" s="16"/>
      <c r="P45" s="27"/>
      <c r="Q45" s="27"/>
      <c r="R45" s="27"/>
      <c r="S45" s="27"/>
      <c r="T45" s="27"/>
      <c r="U45" s="27"/>
    </row>
    <row r="46" spans="1:21" s="5" customFormat="1" x14ac:dyDescent="0.45">
      <c r="A46" s="16"/>
      <c r="P46" s="27"/>
      <c r="Q46" s="27"/>
      <c r="R46" s="27"/>
      <c r="S46" s="27"/>
      <c r="T46" s="27"/>
      <c r="U46" s="27"/>
    </row>
    <row r="47" spans="1:21" s="5" customFormat="1" x14ac:dyDescent="0.45">
      <c r="A47" s="16"/>
      <c r="D47" s="14"/>
      <c r="P47" s="27"/>
      <c r="Q47" s="27"/>
      <c r="R47" s="27"/>
      <c r="S47" s="27"/>
      <c r="T47" s="27"/>
      <c r="U47" s="27"/>
    </row>
    <row r="48" spans="1:21" s="5" customFormat="1" x14ac:dyDescent="0.45">
      <c r="A48" s="32"/>
      <c r="B48" s="3"/>
      <c r="C48" s="3"/>
      <c r="D48" s="3"/>
      <c r="E48" s="3"/>
      <c r="G48" s="3"/>
      <c r="H48" s="3"/>
      <c r="I48" s="3"/>
      <c r="J48" s="3"/>
      <c r="K48" s="3"/>
      <c r="L48" s="3"/>
      <c r="O48" s="3"/>
      <c r="P48" s="26"/>
      <c r="Q48" s="26"/>
      <c r="R48" s="26"/>
      <c r="S48" s="26"/>
      <c r="T48" s="26"/>
      <c r="U48" s="26"/>
    </row>
    <row r="49" spans="1:21" s="5" customFormat="1" x14ac:dyDescent="0.45">
      <c r="A49" s="3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O49" s="3"/>
      <c r="P49" s="26"/>
      <c r="Q49" s="26"/>
      <c r="R49" s="26"/>
      <c r="S49" s="26"/>
      <c r="T49" s="26"/>
      <c r="U49" s="26"/>
    </row>
  </sheetData>
  <sheetProtection sheet="1" objects="1" scenarios="1" selectLockedCells="1"/>
  <mergeCells count="4">
    <mergeCell ref="B3:E3"/>
    <mergeCell ref="B8:E8"/>
    <mergeCell ref="K3:M3"/>
    <mergeCell ref="K4:M4"/>
  </mergeCells>
  <conditionalFormatting sqref="F13">
    <cfRule type="expression" dxfId="85" priority="6" stopIfTrue="1">
      <formula>"$F$12=2"</formula>
    </cfRule>
  </conditionalFormatting>
  <conditionalFormatting sqref="K22:K23">
    <cfRule type="expression" dxfId="84" priority="4">
      <formula>#REF!="no"</formula>
    </cfRule>
    <cfRule type="expression" dxfId="83" priority="5">
      <formula>#REF!="no"</formula>
    </cfRule>
  </conditionalFormatting>
  <conditionalFormatting sqref="G17:L18">
    <cfRule type="expression" dxfId="82" priority="7">
      <formula>($A$3&lt;&gt;2)</formula>
    </cfRule>
  </conditionalFormatting>
  <conditionalFormatting sqref="H17:H18">
    <cfRule type="expression" dxfId="81" priority="8">
      <formula>$A$3=2</formula>
    </cfRule>
  </conditionalFormatting>
  <conditionalFormatting sqref="J10:L18">
    <cfRule type="expression" dxfId="80" priority="9">
      <formula>$A$8=1</formula>
    </cfRule>
  </conditionalFormatting>
  <conditionalFormatting sqref="K10 K13:K14">
    <cfRule type="expression" dxfId="79" priority="10">
      <formula>$A$8=2</formula>
    </cfRule>
  </conditionalFormatting>
  <conditionalFormatting sqref="J10:L10 J13:L14 J17:L18">
    <cfRule type="expression" dxfId="78" priority="11">
      <formula>$A$8=3</formula>
    </cfRule>
  </conditionalFormatting>
  <conditionalFormatting sqref="K17:K18">
    <cfRule type="expression" dxfId="77" priority="3">
      <formula>AND($A$3=2,$A$8=2)</formula>
    </cfRule>
  </conditionalFormatting>
  <conditionalFormatting sqref="B16:D21">
    <cfRule type="expression" dxfId="76" priority="2">
      <formula>$E$14=1</formula>
    </cfRule>
  </conditionalFormatting>
  <conditionalFormatting sqref="D19 D21">
    <cfRule type="expression" dxfId="75" priority="1">
      <formula>$E$14=2</formula>
    </cfRule>
  </conditionalFormatting>
  <dataValidations count="2">
    <dataValidation type="list" allowBlank="1" showInputMessage="1" showErrorMessage="1" sqref="B8:E8" xr:uid="{00000000-0002-0000-0300-000000000000}">
      <mc:AlternateContent xmlns:x12ac="http://schemas.microsoft.com/office/spreadsheetml/2011/1/ac" xmlns:mc="http://schemas.openxmlformats.org/markup-compatibility/2006">
        <mc:Choice Requires="x12ac">
          <x12ac:list>una sola,"due, dx e sx, diverse tra loro","due, dx e sx, uguali tra loro"</x12ac:list>
        </mc:Choice>
        <mc:Fallback>
          <formula1>"una sola,due, dx e sx, diverse tra loro,due, dx e sx, uguali tra loro"</formula1>
        </mc:Fallback>
      </mc:AlternateContent>
    </dataValidation>
    <dataValidation type="list" allowBlank="1" showInputMessage="1" showErrorMessage="1" sqref="B3:E3" xr:uid="{00000000-0002-0000-0300-000001000000}">
      <formula1>"uguali tra loro,diverse tra loro,inferiormente c'è un incastro"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U49"/>
  <sheetViews>
    <sheetView workbookViewId="0">
      <selection activeCell="D21" sqref="D21"/>
    </sheetView>
  </sheetViews>
  <sheetFormatPr defaultColWidth="9.1328125" defaultRowHeight="14.25" x14ac:dyDescent="0.45"/>
  <cols>
    <col min="1" max="1" width="9.1328125" style="32"/>
    <col min="2" max="6" width="9.1328125" style="3"/>
    <col min="7" max="7" width="9.73046875" style="3" bestFit="1" customWidth="1"/>
    <col min="8" max="12" width="9.1328125" style="3"/>
    <col min="13" max="14" width="9.1328125" style="5"/>
    <col min="15" max="15" width="9.1328125" style="3"/>
    <col min="16" max="21" width="9.1328125" style="26"/>
    <col min="22" max="16384" width="9.1328125" style="3"/>
  </cols>
  <sheetData>
    <row r="2" spans="1:21" x14ac:dyDescent="0.45">
      <c r="B2" s="2" t="s">
        <v>23</v>
      </c>
      <c r="F2" s="17"/>
      <c r="G2" s="4" t="s">
        <v>44</v>
      </c>
      <c r="H2" s="5"/>
      <c r="I2" s="5"/>
      <c r="J2" s="7" t="s">
        <v>62</v>
      </c>
    </row>
    <row r="3" spans="1:21" x14ac:dyDescent="0.45">
      <c r="A3" s="37">
        <f>IF(B3="uguali tra loro",1,IF(B3="diverse tra loro",2,3))</f>
        <v>1</v>
      </c>
      <c r="B3" s="55" t="s">
        <v>33</v>
      </c>
      <c r="C3" s="56"/>
      <c r="D3" s="56"/>
      <c r="E3" s="57"/>
      <c r="G3" s="5" t="s">
        <v>0</v>
      </c>
      <c r="H3" s="8">
        <v>70</v>
      </c>
      <c r="I3" s="7" t="s">
        <v>2</v>
      </c>
      <c r="J3" s="3" t="s">
        <v>63</v>
      </c>
      <c r="K3" s="58" t="s">
        <v>78</v>
      </c>
      <c r="L3" s="58"/>
      <c r="M3" s="58"/>
      <c r="P3" s="37" t="s">
        <v>6</v>
      </c>
      <c r="Q3" s="37">
        <f>H3*H4^3/12</f>
        <v>157500</v>
      </c>
      <c r="R3" s="38" t="s">
        <v>7</v>
      </c>
      <c r="S3" s="39"/>
      <c r="T3" s="39"/>
      <c r="U3" s="39"/>
    </row>
    <row r="4" spans="1:21" x14ac:dyDescent="0.45">
      <c r="B4" s="1"/>
      <c r="G4" s="5" t="s">
        <v>1</v>
      </c>
      <c r="H4" s="8">
        <v>30</v>
      </c>
      <c r="I4" s="7" t="s">
        <v>2</v>
      </c>
      <c r="J4" s="3" t="s">
        <v>64</v>
      </c>
      <c r="K4" s="59" t="s">
        <v>79</v>
      </c>
      <c r="L4" s="59"/>
      <c r="M4" s="59"/>
      <c r="P4" s="37" t="s">
        <v>10</v>
      </c>
      <c r="Q4" s="40">
        <f>$C$12*Q3/H5/100*IF(E14=1,1,D19)</f>
        <v>15503906.25</v>
      </c>
      <c r="R4" s="38" t="s">
        <v>13</v>
      </c>
      <c r="S4" s="39"/>
      <c r="T4" s="39"/>
      <c r="U4" s="39"/>
    </row>
    <row r="5" spans="1:21" x14ac:dyDescent="0.45">
      <c r="G5" s="5" t="s">
        <v>53</v>
      </c>
      <c r="H5" s="10">
        <v>3.2</v>
      </c>
      <c r="I5" s="7" t="s">
        <v>3</v>
      </c>
      <c r="P5" s="39"/>
      <c r="Q5" s="39"/>
      <c r="R5" s="39"/>
      <c r="S5" s="39"/>
      <c r="T5" s="39"/>
      <c r="U5" s="39"/>
    </row>
    <row r="6" spans="1:21" x14ac:dyDescent="0.45">
      <c r="G6" s="5"/>
      <c r="H6" s="11"/>
      <c r="I6" s="7"/>
      <c r="P6" s="39"/>
      <c r="Q6" s="39"/>
      <c r="R6" s="39"/>
      <c r="S6" s="39"/>
      <c r="T6" s="39"/>
      <c r="U6" s="39"/>
    </row>
    <row r="7" spans="1:21" x14ac:dyDescent="0.45">
      <c r="B7" s="2" t="s">
        <v>22</v>
      </c>
      <c r="F7" s="17"/>
      <c r="G7" s="2" t="s">
        <v>40</v>
      </c>
      <c r="P7" s="39"/>
      <c r="Q7" s="39"/>
      <c r="R7" s="39"/>
      <c r="S7" s="39"/>
      <c r="T7" s="39"/>
      <c r="U7" s="39"/>
    </row>
    <row r="8" spans="1:21" x14ac:dyDescent="0.45">
      <c r="A8" s="37">
        <f>IF(B8="una sola",1,IF(B8="due, dx e sx, diverse tra loro",2,3))</f>
        <v>1</v>
      </c>
      <c r="B8" s="55" t="s">
        <v>20</v>
      </c>
      <c r="C8" s="56"/>
      <c r="D8" s="56"/>
      <c r="E8" s="57"/>
      <c r="G8" s="2" t="str">
        <f>IF(A8=1,"una sola trave","a sinistra")</f>
        <v>una sola trave</v>
      </c>
      <c r="J8" s="2" t="str">
        <f>IF(A8=1,"","a destra")</f>
        <v/>
      </c>
      <c r="K8" s="32" t="str">
        <f>IF(A8=3,"uguale all'altra","")</f>
        <v/>
      </c>
      <c r="P8" s="37" t="s">
        <v>26</v>
      </c>
      <c r="Q8" s="39"/>
      <c r="R8" s="39"/>
      <c r="S8" s="37" t="s">
        <v>27</v>
      </c>
      <c r="T8" s="39"/>
      <c r="U8" s="39"/>
    </row>
    <row r="9" spans="1:21" x14ac:dyDescent="0.45">
      <c r="P9" s="39"/>
      <c r="Q9" s="39"/>
      <c r="R9" s="39"/>
      <c r="S9" s="39"/>
      <c r="T9" s="39"/>
      <c r="U9" s="39"/>
    </row>
    <row r="10" spans="1:21" x14ac:dyDescent="0.45">
      <c r="G10" s="5" t="s">
        <v>41</v>
      </c>
      <c r="H10" s="10">
        <v>4</v>
      </c>
      <c r="I10" s="5" t="s">
        <v>3</v>
      </c>
      <c r="J10" s="5" t="s">
        <v>41</v>
      </c>
      <c r="K10" s="33">
        <v>3.8</v>
      </c>
      <c r="L10" s="5" t="s">
        <v>3</v>
      </c>
      <c r="P10" s="39"/>
      <c r="Q10" s="39"/>
      <c r="R10" s="39"/>
      <c r="S10" s="39"/>
      <c r="T10" s="39"/>
      <c r="U10" s="39"/>
    </row>
    <row r="11" spans="1:21" x14ac:dyDescent="0.45">
      <c r="K11" s="34"/>
      <c r="P11" s="39"/>
      <c r="Q11" s="39"/>
      <c r="R11" s="39"/>
      <c r="S11" s="39"/>
      <c r="T11" s="39"/>
      <c r="U11" s="39"/>
    </row>
    <row r="12" spans="1:21" x14ac:dyDescent="0.45">
      <c r="B12" s="22" t="s">
        <v>4</v>
      </c>
      <c r="C12" s="30">
        <f>Spiegazioni!G11</f>
        <v>31500</v>
      </c>
      <c r="D12" s="7" t="s">
        <v>5</v>
      </c>
      <c r="E12" s="36"/>
      <c r="F12" s="17"/>
      <c r="G12" s="2" t="s">
        <v>42</v>
      </c>
      <c r="K12" s="34"/>
      <c r="P12" s="39"/>
      <c r="Q12" s="39"/>
      <c r="R12" s="39"/>
      <c r="S12" s="39"/>
      <c r="T12" s="39"/>
      <c r="U12" s="39"/>
    </row>
    <row r="13" spans="1:21" x14ac:dyDescent="0.45">
      <c r="G13" s="5" t="s">
        <v>0</v>
      </c>
      <c r="H13" s="8">
        <v>30</v>
      </c>
      <c r="I13" s="5" t="s">
        <v>2</v>
      </c>
      <c r="J13" s="5" t="s">
        <v>0</v>
      </c>
      <c r="K13" s="35">
        <v>30</v>
      </c>
      <c r="L13" s="5" t="s">
        <v>2</v>
      </c>
      <c r="P13" s="37" t="s">
        <v>8</v>
      </c>
      <c r="Q13" s="37">
        <f>H13*H14^3/12</f>
        <v>540000</v>
      </c>
      <c r="R13" s="38" t="s">
        <v>7</v>
      </c>
      <c r="S13" s="37" t="s">
        <v>8</v>
      </c>
      <c r="T13" s="37">
        <f>IF(A8=1,0,IF(A8=2,K13*K14^3/12,Q13))</f>
        <v>0</v>
      </c>
      <c r="U13" s="38" t="s">
        <v>7</v>
      </c>
    </row>
    <row r="14" spans="1:21" x14ac:dyDescent="0.45">
      <c r="A14" s="16"/>
      <c r="B14" s="4" t="s">
        <v>45</v>
      </c>
      <c r="D14" s="24" t="str">
        <f>IF(E14=1,"sezione nominale","sezione fessurata")</f>
        <v>sezione nominale</v>
      </c>
      <c r="E14" s="42">
        <f>Spiegazioni!S12</f>
        <v>1</v>
      </c>
      <c r="G14" s="5" t="s">
        <v>1</v>
      </c>
      <c r="H14" s="8">
        <v>60</v>
      </c>
      <c r="I14" s="5" t="s">
        <v>2</v>
      </c>
      <c r="J14" s="5" t="s">
        <v>1</v>
      </c>
      <c r="K14" s="35">
        <v>50</v>
      </c>
      <c r="L14" s="5" t="s">
        <v>2</v>
      </c>
      <c r="P14" s="37" t="s">
        <v>11</v>
      </c>
      <c r="Q14" s="40">
        <f>$C$12*Q13/H10/100*IF(E14=1,1,D21)</f>
        <v>42525000</v>
      </c>
      <c r="R14" s="38" t="s">
        <v>13</v>
      </c>
      <c r="S14" s="37" t="s">
        <v>11</v>
      </c>
      <c r="T14" s="40">
        <f>IF(A8=1,0,IF(A8=2,$C$12*T13/K10/100*IF(E14=1,1,D21),Q14))</f>
        <v>0</v>
      </c>
      <c r="U14" s="38" t="s">
        <v>13</v>
      </c>
    </row>
    <row r="15" spans="1:21" x14ac:dyDescent="0.45">
      <c r="K15" s="34"/>
      <c r="P15" s="37" t="s">
        <v>14</v>
      </c>
      <c r="Q15" s="41">
        <f>Q4/(Q14+T14)*2</f>
        <v>0.72916666666666663</v>
      </c>
      <c r="R15" s="37"/>
      <c r="S15" s="39"/>
      <c r="T15" s="39"/>
      <c r="U15" s="39"/>
    </row>
    <row r="16" spans="1:21" x14ac:dyDescent="0.45">
      <c r="B16" s="3" t="s">
        <v>46</v>
      </c>
      <c r="G16" s="2" t="s">
        <v>43</v>
      </c>
      <c r="I16" s="32" t="str">
        <f>IF(A3=1,"uguali a quelle superiori",IF(A3=3,"c'è un incastro",""))</f>
        <v>uguali a quelle superiori</v>
      </c>
      <c r="K16" s="34"/>
      <c r="N16" s="38" t="s">
        <v>56</v>
      </c>
      <c r="O16" s="37"/>
      <c r="P16" s="39"/>
      <c r="Q16" s="39"/>
      <c r="R16" s="39"/>
      <c r="S16" s="39"/>
      <c r="T16" s="39"/>
      <c r="U16" s="39"/>
    </row>
    <row r="17" spans="1:21" x14ac:dyDescent="0.45">
      <c r="B17" s="3" t="s">
        <v>49</v>
      </c>
      <c r="G17" s="5" t="s">
        <v>0</v>
      </c>
      <c r="H17" s="31">
        <v>30</v>
      </c>
      <c r="I17" s="5" t="s">
        <v>2</v>
      </c>
      <c r="J17" s="5" t="s">
        <v>0</v>
      </c>
      <c r="K17" s="35">
        <v>30</v>
      </c>
      <c r="L17" s="5" t="s">
        <v>2</v>
      </c>
      <c r="N17" s="37" t="s">
        <v>50</v>
      </c>
      <c r="O17" s="37" t="str">
        <f>IF(OR(H3="",H4=""),"",CONCATENATE(H3,"x",H4))</f>
        <v>70x30</v>
      </c>
      <c r="P17" s="37" t="s">
        <v>9</v>
      </c>
      <c r="Q17" s="37">
        <f>IF(A3=1,Q13,H17*H18^3/12)</f>
        <v>540000</v>
      </c>
      <c r="R17" s="38" t="s">
        <v>7</v>
      </c>
      <c r="S17" s="37" t="s">
        <v>9</v>
      </c>
      <c r="T17" s="37">
        <f>IF(A3=1,T13,IF(A8=1,0,IF(A8=3,Q17,K17*K18^3/12)))</f>
        <v>0</v>
      </c>
      <c r="U17" s="38" t="s">
        <v>7</v>
      </c>
    </row>
    <row r="18" spans="1:21" x14ac:dyDescent="0.45">
      <c r="G18" s="5" t="s">
        <v>1</v>
      </c>
      <c r="H18" s="31">
        <v>70</v>
      </c>
      <c r="I18" s="5" t="s">
        <v>2</v>
      </c>
      <c r="J18" s="5" t="s">
        <v>1</v>
      </c>
      <c r="K18" s="35">
        <v>60</v>
      </c>
      <c r="L18" s="5" t="s">
        <v>2</v>
      </c>
      <c r="N18" s="37" t="s">
        <v>51</v>
      </c>
      <c r="O18" s="37" t="str">
        <f>IF(OR(H13="",H14=""),"",CONCATENATE(H13,"x",H14))</f>
        <v>30x60</v>
      </c>
      <c r="P18" s="37" t="s">
        <v>12</v>
      </c>
      <c r="Q18" s="40">
        <f>IF(A3=1,Q14,$C$12*Q17/H10/100*IF(E14=1,1,D21))</f>
        <v>42525000</v>
      </c>
      <c r="R18" s="38" t="s">
        <v>13</v>
      </c>
      <c r="S18" s="37" t="s">
        <v>12</v>
      </c>
      <c r="T18" s="40">
        <f>IF(A3=1,T14,IF(A8=1,0,IF(A8=3,Q18,$C$12*T17/K10/100*IF(E14=1,1,D21))))</f>
        <v>0</v>
      </c>
      <c r="U18" s="38" t="s">
        <v>13</v>
      </c>
    </row>
    <row r="19" spans="1:21" x14ac:dyDescent="0.45">
      <c r="A19" s="16"/>
      <c r="B19" s="7" t="s">
        <v>48</v>
      </c>
      <c r="C19" s="5"/>
      <c r="D19" s="44">
        <v>0.8</v>
      </c>
      <c r="E19" s="5"/>
      <c r="G19" s="5"/>
      <c r="H19" s="5"/>
      <c r="I19" s="5"/>
      <c r="J19" s="5"/>
      <c r="K19" s="5"/>
      <c r="L19" s="5"/>
      <c r="N19" s="37"/>
      <c r="O19" s="37" t="str">
        <f>IF(A8=1,"",IF(A8=3,O18,IF(OR(K13="",K14=""),"",CONCATENATE(K13,"x",K14))))</f>
        <v/>
      </c>
      <c r="P19" s="37" t="s">
        <v>15</v>
      </c>
      <c r="Q19" s="41">
        <f>IF(A3&lt;3,Q4/(Q18+T18)*2,0)</f>
        <v>0.72916666666666663</v>
      </c>
      <c r="R19" s="37"/>
      <c r="S19" s="37"/>
      <c r="T19" s="37"/>
      <c r="U19" s="37"/>
    </row>
    <row r="20" spans="1:21" x14ac:dyDescent="0.45">
      <c r="A20" s="16"/>
      <c r="B20" s="5"/>
      <c r="C20" s="5"/>
      <c r="D20" s="5"/>
      <c r="E20" s="5"/>
      <c r="F20" s="7"/>
      <c r="G20" s="5"/>
      <c r="H20" s="5"/>
      <c r="I20" s="5"/>
      <c r="J20" s="5"/>
      <c r="K20" s="5"/>
      <c r="L20" s="5"/>
      <c r="N20" s="37" t="s">
        <v>52</v>
      </c>
      <c r="O20" s="37" t="str">
        <f>IF(A3=1,O18,IF(A3=3,"incastro",IF(OR(H17="",H18=""),"",CONCATENATE(H17,"x",H18))))</f>
        <v>30x60</v>
      </c>
      <c r="P20" s="27"/>
      <c r="Q20" s="27"/>
      <c r="R20" s="27"/>
      <c r="S20" s="27"/>
      <c r="T20" s="27"/>
      <c r="U20" s="27"/>
    </row>
    <row r="21" spans="1:21" s="5" customFormat="1" x14ac:dyDescent="0.45">
      <c r="A21" s="16"/>
      <c r="B21" s="7" t="s">
        <v>47</v>
      </c>
      <c r="D21" s="44">
        <v>0.5</v>
      </c>
      <c r="G21" s="3"/>
      <c r="H21" s="5" t="s">
        <v>16</v>
      </c>
      <c r="I21" s="6">
        <f>12*Q4/H5^2/1000000</f>
        <v>18.168640136718746</v>
      </c>
      <c r="J21" s="7" t="s">
        <v>17</v>
      </c>
      <c r="N21" s="37"/>
      <c r="O21" s="37" t="str">
        <f>IF(A3=1,O19,IF(A3=3,IF(A8=1,"","incastro"),IF(A8=1,"",IF(A8=3,O20,IF(OR(K17="",K18=""),"",CONCATENATE(K17,"x",K18))))))</f>
        <v/>
      </c>
      <c r="P21" s="27"/>
      <c r="Q21" s="27"/>
      <c r="R21" s="27"/>
      <c r="S21" s="27"/>
      <c r="T21" s="27"/>
      <c r="U21" s="27"/>
    </row>
    <row r="22" spans="1:21" s="5" customFormat="1" x14ac:dyDescent="0.45">
      <c r="A22" s="16"/>
      <c r="B22" s="1"/>
      <c r="D22" s="7"/>
      <c r="G22" s="3"/>
      <c r="H22" s="5" t="s">
        <v>24</v>
      </c>
      <c r="I22" s="9">
        <f>1/(1+0.5*(Q15+Q19+2/3*Q15*Q19)/(1+(Q15+Q19)/6))</f>
        <v>0.57831325301204828</v>
      </c>
      <c r="J22" s="3"/>
      <c r="N22" s="37" t="s">
        <v>53</v>
      </c>
      <c r="O22" s="41">
        <f>H5</f>
        <v>3.2</v>
      </c>
      <c r="P22" s="27"/>
      <c r="Q22" s="27"/>
      <c r="R22" s="27"/>
      <c r="S22" s="27"/>
      <c r="T22" s="27"/>
      <c r="U22" s="27"/>
    </row>
    <row r="23" spans="1:21" s="5" customFormat="1" x14ac:dyDescent="0.45">
      <c r="A23" s="16"/>
      <c r="D23" s="7"/>
      <c r="G23" s="3"/>
      <c r="H23" s="3"/>
      <c r="I23" s="3"/>
      <c r="J23" s="3"/>
      <c r="N23" s="37" t="s">
        <v>54</v>
      </c>
      <c r="O23" s="41">
        <f>H10</f>
        <v>4</v>
      </c>
      <c r="P23" s="27"/>
      <c r="Q23" s="27"/>
      <c r="R23" s="27"/>
      <c r="S23" s="27"/>
      <c r="T23" s="27"/>
      <c r="U23" s="27"/>
    </row>
    <row r="24" spans="1:21" s="5" customFormat="1" x14ac:dyDescent="0.45">
      <c r="A24" s="16"/>
      <c r="D24" s="7"/>
      <c r="G24" s="3"/>
      <c r="H24" s="22" t="s">
        <v>18</v>
      </c>
      <c r="I24" s="23">
        <f>I21*I22</f>
        <v>10.507165380271084</v>
      </c>
      <c r="J24" s="4" t="s">
        <v>17</v>
      </c>
      <c r="N24" s="37" t="s">
        <v>55</v>
      </c>
      <c r="O24" s="41" t="str">
        <f>IF(A8=1,"",IF(A8=3,H10,K10))</f>
        <v/>
      </c>
      <c r="P24" s="27"/>
      <c r="Q24" s="27"/>
      <c r="R24" s="27"/>
      <c r="S24" s="27"/>
      <c r="T24" s="27"/>
      <c r="U24" s="27"/>
    </row>
    <row r="25" spans="1:21" s="5" customFormat="1" x14ac:dyDescent="0.45">
      <c r="A25" s="16"/>
      <c r="D25" s="7"/>
      <c r="G25" s="3"/>
      <c r="H25" s="3"/>
      <c r="I25" s="3"/>
      <c r="J25" s="3"/>
      <c r="N25" s="37" t="s">
        <v>18</v>
      </c>
      <c r="O25" s="41">
        <f>I24</f>
        <v>10.507165380271084</v>
      </c>
      <c r="P25" s="27"/>
      <c r="Q25" s="27"/>
      <c r="R25" s="27"/>
      <c r="S25" s="27"/>
      <c r="T25" s="27"/>
      <c r="U25" s="27"/>
    </row>
    <row r="26" spans="1:21" s="5" customFormat="1" x14ac:dyDescent="0.45">
      <c r="A26" s="16"/>
      <c r="G26" s="3"/>
      <c r="H26" s="24" t="s">
        <v>25</v>
      </c>
      <c r="I26" s="25">
        <f>0.5*(1+Q15/3)/(1+Q15/6+Q19/6)</f>
        <v>0.50000000000000011</v>
      </c>
      <c r="J26" s="22" t="s">
        <v>19</v>
      </c>
      <c r="N26" s="37" t="s">
        <v>28</v>
      </c>
      <c r="O26" s="45">
        <f>I26</f>
        <v>0.50000000000000011</v>
      </c>
      <c r="P26" s="27"/>
      <c r="Q26" s="27"/>
      <c r="R26" s="27"/>
      <c r="S26" s="27"/>
      <c r="T26" s="27"/>
      <c r="U26" s="27"/>
    </row>
    <row r="27" spans="1:21" s="5" customFormat="1" x14ac:dyDescent="0.45">
      <c r="A27" s="16"/>
      <c r="B27" s="13"/>
      <c r="C27" s="13"/>
      <c r="D27" s="13"/>
      <c r="E27" s="27"/>
      <c r="G27" s="13"/>
      <c r="H27" s="13"/>
      <c r="I27" s="13"/>
      <c r="J27" s="13"/>
      <c r="K27" s="27"/>
      <c r="L27" s="27"/>
      <c r="M27" s="27"/>
      <c r="N27" s="27"/>
      <c r="O27" s="27"/>
      <c r="P27" s="27"/>
      <c r="Q27" s="27"/>
      <c r="R27" s="13"/>
      <c r="S27" s="13"/>
      <c r="T27" s="13"/>
      <c r="U27" s="27"/>
    </row>
    <row r="28" spans="1:21" s="5" customFormat="1" x14ac:dyDescent="0.45">
      <c r="A28" s="16"/>
      <c r="B28" s="13"/>
      <c r="C28" s="13"/>
      <c r="D28" s="13"/>
      <c r="E28" s="27"/>
      <c r="F28" s="13"/>
      <c r="G28" s="13"/>
      <c r="H28" s="13"/>
      <c r="I28" s="13"/>
      <c r="J28" s="13"/>
      <c r="K28" s="27"/>
      <c r="L28" s="27"/>
      <c r="M28" s="27"/>
      <c r="N28" s="27"/>
      <c r="O28" s="27"/>
      <c r="P28" s="27"/>
      <c r="Q28" s="27"/>
      <c r="R28" s="13"/>
      <c r="S28" s="13"/>
      <c r="T28" s="13"/>
      <c r="U28" s="27"/>
    </row>
    <row r="29" spans="1:21" s="13" customFormat="1" x14ac:dyDescent="0.45">
      <c r="A29" s="16"/>
      <c r="B29" s="27"/>
      <c r="C29" s="27"/>
      <c r="D29" s="27"/>
      <c r="E29" s="27"/>
      <c r="K29" s="27"/>
      <c r="L29" s="12"/>
      <c r="M29" s="12"/>
      <c r="N29" s="12"/>
      <c r="O29" s="27"/>
      <c r="P29" s="27"/>
      <c r="Q29" s="12"/>
      <c r="U29" s="27"/>
    </row>
    <row r="30" spans="1:21" s="13" customFormat="1" x14ac:dyDescent="0.45">
      <c r="A30" s="16"/>
      <c r="B30" s="27"/>
      <c r="C30" s="27"/>
      <c r="D30" s="27"/>
      <c r="E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s="13" customFormat="1" x14ac:dyDescent="0.45">
      <c r="A31" s="16"/>
      <c r="B31" s="27"/>
      <c r="C31" s="27"/>
      <c r="D31" s="27"/>
      <c r="E31" s="27"/>
      <c r="F31" s="27"/>
      <c r="G31" s="27"/>
      <c r="K31" s="27"/>
      <c r="L31" s="27"/>
      <c r="M31" s="27"/>
      <c r="N31" s="27"/>
      <c r="O31" s="27"/>
      <c r="P31" s="27"/>
      <c r="Q31" s="27"/>
      <c r="U31" s="27"/>
    </row>
    <row r="32" spans="1:21" s="13" customFormat="1" x14ac:dyDescent="0.45">
      <c r="A32" s="16"/>
      <c r="B32" s="27"/>
      <c r="C32" s="27"/>
      <c r="D32" s="27"/>
      <c r="E32" s="27"/>
      <c r="G32" s="27"/>
      <c r="K32" s="27"/>
      <c r="L32" s="27"/>
      <c r="M32" s="27"/>
      <c r="N32" s="27"/>
      <c r="O32" s="27"/>
      <c r="P32" s="27"/>
      <c r="Q32" s="27"/>
      <c r="U32" s="27"/>
    </row>
    <row r="33" spans="1:21" s="13" customFormat="1" x14ac:dyDescent="0.45">
      <c r="A33" s="16"/>
      <c r="B33" s="27"/>
      <c r="C33" s="27"/>
      <c r="D33" s="27"/>
      <c r="E33" s="12"/>
      <c r="F33" s="27"/>
      <c r="G33" s="12"/>
      <c r="H33" s="28"/>
      <c r="I33" s="27"/>
      <c r="J33" s="27"/>
      <c r="K33" s="27"/>
      <c r="L33" s="27"/>
      <c r="M33" s="27"/>
      <c r="N33" s="27"/>
      <c r="O33" s="12"/>
      <c r="P33" s="27"/>
      <c r="Q33" s="12"/>
      <c r="R33" s="27"/>
      <c r="S33" s="27"/>
      <c r="T33" s="27"/>
      <c r="U33" s="27"/>
    </row>
    <row r="34" spans="1:21" s="13" customFormat="1" x14ac:dyDescent="0.45">
      <c r="A34" s="16"/>
      <c r="B34" s="5"/>
      <c r="C34" s="5"/>
      <c r="D34" s="5"/>
      <c r="E34" s="5"/>
      <c r="F34" s="27"/>
      <c r="G34" s="5"/>
      <c r="H34" s="5"/>
      <c r="I34" s="5"/>
      <c r="J34" s="5"/>
      <c r="K34" s="5"/>
      <c r="L34" s="5"/>
      <c r="M34" s="5"/>
      <c r="N34" s="5"/>
      <c r="O34" s="5"/>
      <c r="P34" s="27"/>
      <c r="Q34" s="27"/>
      <c r="R34" s="27"/>
      <c r="S34" s="27"/>
      <c r="T34" s="27"/>
      <c r="U34" s="27"/>
    </row>
    <row r="35" spans="1:21" s="13" customFormat="1" x14ac:dyDescent="0.45">
      <c r="A35" s="1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7"/>
      <c r="P35" s="27"/>
      <c r="Q35" s="27"/>
      <c r="R35" s="27"/>
      <c r="S35" s="27"/>
      <c r="T35" s="27"/>
      <c r="U35" s="27"/>
    </row>
    <row r="36" spans="1:21" s="5" customFormat="1" x14ac:dyDescent="0.45">
      <c r="A36" s="16"/>
      <c r="O36" s="7"/>
      <c r="P36" s="27"/>
      <c r="Q36" s="27"/>
      <c r="R36" s="27"/>
      <c r="S36" s="27"/>
      <c r="T36" s="27"/>
      <c r="U36" s="27"/>
    </row>
    <row r="37" spans="1:21" s="5" customFormat="1" x14ac:dyDescent="0.45">
      <c r="A37" s="16"/>
      <c r="I37" s="6"/>
      <c r="O37" s="7"/>
      <c r="P37" s="27"/>
      <c r="Q37" s="27"/>
      <c r="R37" s="12"/>
      <c r="S37" s="27"/>
      <c r="T37" s="27"/>
      <c r="U37" s="27"/>
    </row>
    <row r="38" spans="1:21" s="5" customFormat="1" x14ac:dyDescent="0.45">
      <c r="A38" s="16"/>
      <c r="D38" s="13"/>
      <c r="P38" s="27"/>
      <c r="Q38" s="27"/>
      <c r="R38" s="27"/>
      <c r="S38" s="27"/>
      <c r="T38" s="27"/>
      <c r="U38" s="27"/>
    </row>
    <row r="39" spans="1:21" s="5" customFormat="1" x14ac:dyDescent="0.45">
      <c r="A39" s="16"/>
      <c r="E39" s="15"/>
      <c r="P39" s="27"/>
      <c r="Q39" s="27"/>
      <c r="R39" s="27"/>
      <c r="S39" s="27"/>
      <c r="T39" s="27"/>
      <c r="U39" s="27"/>
    </row>
    <row r="40" spans="1:21" s="5" customFormat="1" x14ac:dyDescent="0.45">
      <c r="A40" s="16"/>
      <c r="F40" s="16"/>
      <c r="P40" s="27"/>
      <c r="Q40" s="27"/>
      <c r="R40" s="27"/>
      <c r="S40" s="27"/>
      <c r="T40" s="27"/>
      <c r="U40" s="27"/>
    </row>
    <row r="41" spans="1:21" s="5" customFormat="1" x14ac:dyDescent="0.45">
      <c r="A41" s="16"/>
      <c r="P41" s="27"/>
      <c r="Q41" s="27"/>
      <c r="R41" s="27"/>
      <c r="S41" s="27"/>
      <c r="T41" s="27"/>
      <c r="U41" s="27"/>
    </row>
    <row r="42" spans="1:21" s="5" customFormat="1" x14ac:dyDescent="0.45">
      <c r="A42" s="16"/>
      <c r="P42" s="27"/>
      <c r="Q42" s="27"/>
      <c r="R42" s="27"/>
      <c r="S42" s="27"/>
      <c r="T42" s="27"/>
      <c r="U42" s="27"/>
    </row>
    <row r="43" spans="1:21" s="5" customFormat="1" x14ac:dyDescent="0.45">
      <c r="A43" s="16"/>
      <c r="P43" s="27"/>
      <c r="Q43" s="27"/>
      <c r="R43" s="27"/>
      <c r="S43" s="27"/>
      <c r="T43" s="27"/>
      <c r="U43" s="27"/>
    </row>
    <row r="44" spans="1:21" s="5" customFormat="1" x14ac:dyDescent="0.45">
      <c r="A44" s="16"/>
      <c r="P44" s="27"/>
      <c r="Q44" s="27"/>
      <c r="R44" s="27"/>
      <c r="S44" s="27"/>
      <c r="T44" s="27"/>
      <c r="U44" s="27"/>
    </row>
    <row r="45" spans="1:21" s="5" customFormat="1" x14ac:dyDescent="0.45">
      <c r="A45" s="16"/>
      <c r="P45" s="27"/>
      <c r="Q45" s="27"/>
      <c r="R45" s="27"/>
      <c r="S45" s="27"/>
      <c r="T45" s="27"/>
      <c r="U45" s="27"/>
    </row>
    <row r="46" spans="1:21" s="5" customFormat="1" x14ac:dyDescent="0.45">
      <c r="A46" s="16"/>
      <c r="P46" s="27"/>
      <c r="Q46" s="27"/>
      <c r="R46" s="27"/>
      <c r="S46" s="27"/>
      <c r="T46" s="27"/>
      <c r="U46" s="27"/>
    </row>
    <row r="47" spans="1:21" s="5" customFormat="1" x14ac:dyDescent="0.45">
      <c r="A47" s="16"/>
      <c r="D47" s="14"/>
      <c r="P47" s="27"/>
      <c r="Q47" s="27"/>
      <c r="R47" s="27"/>
      <c r="S47" s="27"/>
      <c r="T47" s="27"/>
      <c r="U47" s="27"/>
    </row>
    <row r="48" spans="1:21" s="5" customFormat="1" x14ac:dyDescent="0.45">
      <c r="A48" s="32"/>
      <c r="B48" s="3"/>
      <c r="C48" s="3"/>
      <c r="D48" s="3"/>
      <c r="E48" s="3"/>
      <c r="G48" s="3"/>
      <c r="H48" s="3"/>
      <c r="I48" s="3"/>
      <c r="J48" s="3"/>
      <c r="K48" s="3"/>
      <c r="L48" s="3"/>
      <c r="O48" s="3"/>
      <c r="P48" s="26"/>
      <c r="Q48" s="26"/>
      <c r="R48" s="26"/>
      <c r="S48" s="26"/>
      <c r="T48" s="26"/>
      <c r="U48" s="26"/>
    </row>
    <row r="49" spans="1:21" s="5" customFormat="1" x14ac:dyDescent="0.45">
      <c r="A49" s="3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O49" s="3"/>
      <c r="P49" s="26"/>
      <c r="Q49" s="26"/>
      <c r="R49" s="26"/>
      <c r="S49" s="26"/>
      <c r="T49" s="26"/>
      <c r="U49" s="26"/>
    </row>
  </sheetData>
  <sheetProtection sheet="1" objects="1" scenarios="1" selectLockedCells="1"/>
  <mergeCells count="4">
    <mergeCell ref="B3:E3"/>
    <mergeCell ref="B8:E8"/>
    <mergeCell ref="K3:M3"/>
    <mergeCell ref="K4:M4"/>
  </mergeCells>
  <conditionalFormatting sqref="F13">
    <cfRule type="expression" dxfId="74" priority="6" stopIfTrue="1">
      <formula>"$F$12=2"</formula>
    </cfRule>
  </conditionalFormatting>
  <conditionalFormatting sqref="K22:K23">
    <cfRule type="expression" dxfId="73" priority="4">
      <formula>#REF!="no"</formula>
    </cfRule>
    <cfRule type="expression" dxfId="72" priority="5">
      <formula>#REF!="no"</formula>
    </cfRule>
  </conditionalFormatting>
  <conditionalFormatting sqref="G17:L18">
    <cfRule type="expression" dxfId="71" priority="7">
      <formula>($A$3&lt;&gt;2)</formula>
    </cfRule>
  </conditionalFormatting>
  <conditionalFormatting sqref="H17:H18">
    <cfRule type="expression" dxfId="70" priority="8">
      <formula>$A$3=2</formula>
    </cfRule>
  </conditionalFormatting>
  <conditionalFormatting sqref="J10:L18">
    <cfRule type="expression" dxfId="69" priority="9">
      <formula>$A$8=1</formula>
    </cfRule>
  </conditionalFormatting>
  <conditionalFormatting sqref="K10 K13:K14">
    <cfRule type="expression" dxfId="68" priority="10">
      <formula>$A$8=2</formula>
    </cfRule>
  </conditionalFormatting>
  <conditionalFormatting sqref="J10:L10 J13:L14 J17:L18">
    <cfRule type="expression" dxfId="67" priority="11">
      <formula>$A$8=3</formula>
    </cfRule>
  </conditionalFormatting>
  <conditionalFormatting sqref="K17:K18">
    <cfRule type="expression" dxfId="66" priority="3">
      <formula>AND($A$3=2,$A$8=2)</formula>
    </cfRule>
  </conditionalFormatting>
  <conditionalFormatting sqref="B16:D21">
    <cfRule type="expression" dxfId="65" priority="2">
      <formula>$E$14=1</formula>
    </cfRule>
  </conditionalFormatting>
  <conditionalFormatting sqref="D19 D21">
    <cfRule type="expression" dxfId="64" priority="1">
      <formula>$E$14=2</formula>
    </cfRule>
  </conditionalFormatting>
  <dataValidations count="2">
    <dataValidation type="list" allowBlank="1" showInputMessage="1" showErrorMessage="1" sqref="B3:E3" xr:uid="{00000000-0002-0000-0400-000000000000}">
      <formula1>"uguali tra loro,diverse tra loro,inferiormente c'è un incastro"</formula1>
    </dataValidation>
    <dataValidation type="list" allowBlank="1" showInputMessage="1" showErrorMessage="1" sqref="B8:E8" xr:uid="{00000000-0002-0000-0400-000001000000}">
      <mc:AlternateContent xmlns:x12ac="http://schemas.microsoft.com/office/spreadsheetml/2011/1/ac" xmlns:mc="http://schemas.openxmlformats.org/markup-compatibility/2006">
        <mc:Choice Requires="x12ac">
          <x12ac:list>una sola,"due, dx e sx, diverse tra loro","due, dx e sx, uguali tra loro"</x12ac:list>
        </mc:Choice>
        <mc:Fallback>
          <formula1>"una sola,due, dx e sx, diverse tra loro,due, dx e sx, uguali tra loro"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49"/>
  <sheetViews>
    <sheetView workbookViewId="0">
      <selection activeCell="D21" sqref="D21"/>
    </sheetView>
  </sheetViews>
  <sheetFormatPr defaultColWidth="9.1328125" defaultRowHeight="14.25" x14ac:dyDescent="0.45"/>
  <cols>
    <col min="1" max="1" width="9.1328125" style="32"/>
    <col min="2" max="6" width="9.1328125" style="3"/>
    <col min="7" max="7" width="9.73046875" style="3" bestFit="1" customWidth="1"/>
    <col min="8" max="12" width="9.1328125" style="3"/>
    <col min="13" max="14" width="9.1328125" style="5"/>
    <col min="15" max="15" width="9.1328125" style="3"/>
    <col min="16" max="21" width="9.1328125" style="26"/>
    <col min="22" max="16384" width="9.1328125" style="3"/>
  </cols>
  <sheetData>
    <row r="2" spans="1:21" x14ac:dyDescent="0.45">
      <c r="B2" s="2" t="s">
        <v>23</v>
      </c>
      <c r="F2" s="17"/>
      <c r="G2" s="4" t="s">
        <v>44</v>
      </c>
      <c r="H2" s="5"/>
      <c r="I2" s="5"/>
      <c r="J2" s="7" t="s">
        <v>62</v>
      </c>
    </row>
    <row r="3" spans="1:21" x14ac:dyDescent="0.45">
      <c r="A3" s="37">
        <f>IF(B3="uguali tra loro",1,IF(B3="diverse tra loro",2,3))</f>
        <v>1</v>
      </c>
      <c r="B3" s="55" t="s">
        <v>33</v>
      </c>
      <c r="C3" s="56"/>
      <c r="D3" s="56"/>
      <c r="E3" s="57"/>
      <c r="G3" s="5" t="s">
        <v>0</v>
      </c>
      <c r="H3" s="8">
        <v>70</v>
      </c>
      <c r="I3" s="7" t="s">
        <v>2</v>
      </c>
      <c r="J3" s="3" t="s">
        <v>63</v>
      </c>
      <c r="K3" s="58" t="s">
        <v>82</v>
      </c>
      <c r="L3" s="58"/>
      <c r="M3" s="58"/>
      <c r="P3" s="37" t="s">
        <v>6</v>
      </c>
      <c r="Q3" s="37">
        <f>H3*H4^3/12</f>
        <v>157500</v>
      </c>
      <c r="R3" s="38" t="s">
        <v>7</v>
      </c>
      <c r="S3" s="39"/>
      <c r="T3" s="39"/>
      <c r="U3" s="39"/>
    </row>
    <row r="4" spans="1:21" x14ac:dyDescent="0.45">
      <c r="B4" s="1"/>
      <c r="G4" s="5" t="s">
        <v>1</v>
      </c>
      <c r="H4" s="8">
        <v>30</v>
      </c>
      <c r="I4" s="7" t="s">
        <v>2</v>
      </c>
      <c r="J4" s="3" t="s">
        <v>64</v>
      </c>
      <c r="K4" s="59" t="s">
        <v>80</v>
      </c>
      <c r="L4" s="59"/>
      <c r="M4" s="59"/>
      <c r="P4" s="37" t="s">
        <v>10</v>
      </c>
      <c r="Q4" s="40">
        <f>$C$12*Q3/H5/100*IF(E14=1,1,D19)</f>
        <v>15503906.25</v>
      </c>
      <c r="R4" s="38" t="s">
        <v>13</v>
      </c>
      <c r="S4" s="39"/>
      <c r="T4" s="39"/>
      <c r="U4" s="39"/>
    </row>
    <row r="5" spans="1:21" x14ac:dyDescent="0.45">
      <c r="G5" s="5" t="s">
        <v>53</v>
      </c>
      <c r="H5" s="10">
        <v>3.2</v>
      </c>
      <c r="I5" s="7" t="s">
        <v>3</v>
      </c>
      <c r="P5" s="39"/>
      <c r="Q5" s="39"/>
      <c r="R5" s="39"/>
      <c r="S5" s="39"/>
      <c r="T5" s="39"/>
      <c r="U5" s="39"/>
    </row>
    <row r="6" spans="1:21" x14ac:dyDescent="0.45">
      <c r="G6" s="5"/>
      <c r="H6" s="11"/>
      <c r="I6" s="7"/>
      <c r="P6" s="39"/>
      <c r="Q6" s="39"/>
      <c r="R6" s="39"/>
      <c r="S6" s="39"/>
      <c r="T6" s="39"/>
      <c r="U6" s="39"/>
    </row>
    <row r="7" spans="1:21" x14ac:dyDescent="0.45">
      <c r="B7" s="2" t="s">
        <v>22</v>
      </c>
      <c r="F7" s="17"/>
      <c r="G7" s="2" t="s">
        <v>40</v>
      </c>
      <c r="P7" s="39"/>
      <c r="Q7" s="39"/>
      <c r="R7" s="39"/>
      <c r="S7" s="39"/>
      <c r="T7" s="39"/>
      <c r="U7" s="39"/>
    </row>
    <row r="8" spans="1:21" x14ac:dyDescent="0.45">
      <c r="A8" s="37">
        <f>IF(B8="una sola",1,IF(B8="due, dx e sx, diverse tra loro",2,3))</f>
        <v>3</v>
      </c>
      <c r="B8" s="55" t="s">
        <v>21</v>
      </c>
      <c r="C8" s="56"/>
      <c r="D8" s="56"/>
      <c r="E8" s="57"/>
      <c r="G8" s="2" t="str">
        <f>IF(A8=1,"una sola trave","a sinistra")</f>
        <v>a sinistra</v>
      </c>
      <c r="J8" s="2" t="str">
        <f>IF(A8=1,"","a destra")</f>
        <v>a destra</v>
      </c>
      <c r="K8" s="32" t="str">
        <f>IF(A8=3,"uguale all'altra","")</f>
        <v>uguale all'altra</v>
      </c>
      <c r="P8" s="37" t="s">
        <v>26</v>
      </c>
      <c r="Q8" s="39"/>
      <c r="R8" s="39"/>
      <c r="S8" s="37" t="s">
        <v>27</v>
      </c>
      <c r="T8" s="39"/>
      <c r="U8" s="39"/>
    </row>
    <row r="9" spans="1:21" x14ac:dyDescent="0.45">
      <c r="P9" s="39"/>
      <c r="Q9" s="39"/>
      <c r="R9" s="39"/>
      <c r="S9" s="39"/>
      <c r="T9" s="39"/>
      <c r="U9" s="39"/>
    </row>
    <row r="10" spans="1:21" x14ac:dyDescent="0.45">
      <c r="G10" s="5" t="s">
        <v>41</v>
      </c>
      <c r="H10" s="10">
        <v>4</v>
      </c>
      <c r="I10" s="5" t="s">
        <v>3</v>
      </c>
      <c r="J10" s="5" t="s">
        <v>41</v>
      </c>
      <c r="K10" s="33">
        <v>3.8</v>
      </c>
      <c r="L10" s="5" t="s">
        <v>3</v>
      </c>
      <c r="P10" s="39"/>
      <c r="Q10" s="39"/>
      <c r="R10" s="39"/>
      <c r="S10" s="39"/>
      <c r="T10" s="39"/>
      <c r="U10" s="39"/>
    </row>
    <row r="11" spans="1:21" x14ac:dyDescent="0.45">
      <c r="K11" s="34"/>
      <c r="P11" s="39"/>
      <c r="Q11" s="39"/>
      <c r="R11" s="39"/>
      <c r="S11" s="39"/>
      <c r="T11" s="39"/>
      <c r="U11" s="39"/>
    </row>
    <row r="12" spans="1:21" x14ac:dyDescent="0.45">
      <c r="B12" s="22" t="s">
        <v>4</v>
      </c>
      <c r="C12" s="30">
        <f>Spiegazioni!G11</f>
        <v>31500</v>
      </c>
      <c r="D12" s="7" t="s">
        <v>5</v>
      </c>
      <c r="E12" s="36"/>
      <c r="F12" s="17"/>
      <c r="G12" s="2" t="s">
        <v>42</v>
      </c>
      <c r="K12" s="34"/>
      <c r="P12" s="39"/>
      <c r="Q12" s="39"/>
      <c r="R12" s="39"/>
      <c r="S12" s="39"/>
      <c r="T12" s="39"/>
      <c r="U12" s="39"/>
    </row>
    <row r="13" spans="1:21" x14ac:dyDescent="0.45">
      <c r="G13" s="5" t="s">
        <v>0</v>
      </c>
      <c r="H13" s="8">
        <v>60</v>
      </c>
      <c r="I13" s="5" t="s">
        <v>2</v>
      </c>
      <c r="J13" s="5" t="s">
        <v>0</v>
      </c>
      <c r="K13" s="35">
        <v>30</v>
      </c>
      <c r="L13" s="5" t="s">
        <v>2</v>
      </c>
      <c r="P13" s="37" t="s">
        <v>8</v>
      </c>
      <c r="Q13" s="37">
        <f>H13*H14^3/12</f>
        <v>53240</v>
      </c>
      <c r="R13" s="38" t="s">
        <v>7</v>
      </c>
      <c r="S13" s="37" t="s">
        <v>8</v>
      </c>
      <c r="T13" s="37">
        <f>IF(A8=1,0,IF(A8=2,K13*K14^3/12,Q13))</f>
        <v>53240</v>
      </c>
      <c r="U13" s="38" t="s">
        <v>7</v>
      </c>
    </row>
    <row r="14" spans="1:21" x14ac:dyDescent="0.45">
      <c r="A14" s="16"/>
      <c r="B14" s="4" t="s">
        <v>45</v>
      </c>
      <c r="D14" s="24" t="str">
        <f>IF(E14=1,"sezione nominale","sezione fessurata")</f>
        <v>sezione nominale</v>
      </c>
      <c r="E14" s="42">
        <f>Spiegazioni!S12</f>
        <v>1</v>
      </c>
      <c r="G14" s="5" t="s">
        <v>1</v>
      </c>
      <c r="H14" s="8">
        <v>22</v>
      </c>
      <c r="I14" s="5" t="s">
        <v>2</v>
      </c>
      <c r="J14" s="5" t="s">
        <v>1</v>
      </c>
      <c r="K14" s="35">
        <v>50</v>
      </c>
      <c r="L14" s="5" t="s">
        <v>2</v>
      </c>
      <c r="P14" s="37" t="s">
        <v>11</v>
      </c>
      <c r="Q14" s="40">
        <f>$C$12*Q13/H10/100*IF(E14=1,1,D21)</f>
        <v>4192650</v>
      </c>
      <c r="R14" s="38" t="s">
        <v>13</v>
      </c>
      <c r="S14" s="37" t="s">
        <v>11</v>
      </c>
      <c r="T14" s="40">
        <f>IF(A8=1,0,IF(A8=2,$C$12*T13/K10/100*IF(E14=1,1,D21),Q14))</f>
        <v>4192650</v>
      </c>
      <c r="U14" s="38" t="s">
        <v>13</v>
      </c>
    </row>
    <row r="15" spans="1:21" x14ac:dyDescent="0.45">
      <c r="K15" s="34"/>
      <c r="P15" s="37" t="s">
        <v>14</v>
      </c>
      <c r="Q15" s="41">
        <f>Q4/(Q14+T14)*2</f>
        <v>3.6978775356874531</v>
      </c>
      <c r="R15" s="37"/>
      <c r="S15" s="39"/>
      <c r="T15" s="39"/>
      <c r="U15" s="39"/>
    </row>
    <row r="16" spans="1:21" x14ac:dyDescent="0.45">
      <c r="B16" s="3" t="s">
        <v>46</v>
      </c>
      <c r="G16" s="2" t="s">
        <v>43</v>
      </c>
      <c r="I16" s="32" t="str">
        <f>IF(A3=1,"uguali a quelle superiori",IF(A3=3,"c'è un incastro",""))</f>
        <v>uguali a quelle superiori</v>
      </c>
      <c r="K16" s="34"/>
      <c r="N16" s="38" t="s">
        <v>56</v>
      </c>
      <c r="O16" s="37"/>
      <c r="P16" s="39"/>
      <c r="Q16" s="39"/>
      <c r="R16" s="39"/>
      <c r="S16" s="39"/>
      <c r="T16" s="39"/>
      <c r="U16" s="39"/>
    </row>
    <row r="17" spans="1:21" x14ac:dyDescent="0.45">
      <c r="B17" s="3" t="s">
        <v>49</v>
      </c>
      <c r="G17" s="5" t="s">
        <v>0</v>
      </c>
      <c r="H17" s="31">
        <v>30</v>
      </c>
      <c r="I17" s="5" t="s">
        <v>2</v>
      </c>
      <c r="J17" s="5" t="s">
        <v>0</v>
      </c>
      <c r="K17" s="35">
        <v>30</v>
      </c>
      <c r="L17" s="5" t="s">
        <v>2</v>
      </c>
      <c r="N17" s="37" t="s">
        <v>50</v>
      </c>
      <c r="O17" s="37" t="str">
        <f>IF(OR(H3="",H4=""),"",CONCATENATE(H3,"x",H4))</f>
        <v>70x30</v>
      </c>
      <c r="P17" s="37" t="s">
        <v>9</v>
      </c>
      <c r="Q17" s="37">
        <f>IF(A3=1,Q13,H17*H18^3/12)</f>
        <v>53240</v>
      </c>
      <c r="R17" s="38" t="s">
        <v>7</v>
      </c>
      <c r="S17" s="37" t="s">
        <v>9</v>
      </c>
      <c r="T17" s="37">
        <f>IF(A3=1,T13,IF(A8=1,0,IF(A8=3,Q17,K17*K18^3/12)))</f>
        <v>53240</v>
      </c>
      <c r="U17" s="38" t="s">
        <v>7</v>
      </c>
    </row>
    <row r="18" spans="1:21" x14ac:dyDescent="0.45">
      <c r="G18" s="5" t="s">
        <v>1</v>
      </c>
      <c r="H18" s="31">
        <v>70</v>
      </c>
      <c r="I18" s="5" t="s">
        <v>2</v>
      </c>
      <c r="J18" s="5" t="s">
        <v>1</v>
      </c>
      <c r="K18" s="35">
        <v>60</v>
      </c>
      <c r="L18" s="5" t="s">
        <v>2</v>
      </c>
      <c r="N18" s="37" t="s">
        <v>51</v>
      </c>
      <c r="O18" s="37" t="str">
        <f>IF(OR(H13="",H14=""),"",CONCATENATE(H13,"x",H14))</f>
        <v>60x22</v>
      </c>
      <c r="P18" s="37" t="s">
        <v>12</v>
      </c>
      <c r="Q18" s="40">
        <f>IF(A3=1,Q14,$C$12*Q17/H10/100*IF(E14=1,1,D21))</f>
        <v>4192650</v>
      </c>
      <c r="R18" s="38" t="s">
        <v>13</v>
      </c>
      <c r="S18" s="37" t="s">
        <v>12</v>
      </c>
      <c r="T18" s="40">
        <f>IF(A3=1,T14,IF(A8=1,0,IF(A8=3,Q18,$C$12*T17/K10/100*IF(E14=1,1,D21))))</f>
        <v>4192650</v>
      </c>
      <c r="U18" s="38" t="s">
        <v>13</v>
      </c>
    </row>
    <row r="19" spans="1:21" x14ac:dyDescent="0.45">
      <c r="A19" s="16"/>
      <c r="B19" s="7" t="s">
        <v>48</v>
      </c>
      <c r="C19" s="5"/>
      <c r="D19" s="44">
        <v>0.8</v>
      </c>
      <c r="E19" s="5"/>
      <c r="G19" s="5"/>
      <c r="H19" s="5"/>
      <c r="I19" s="5"/>
      <c r="J19" s="5"/>
      <c r="K19" s="5"/>
      <c r="L19" s="5"/>
      <c r="N19" s="37"/>
      <c r="O19" s="37" t="str">
        <f>IF(A8=1,"",IF(A8=3,O18,IF(OR(K13="",K14=""),"",CONCATENATE(K13,"x",K14))))</f>
        <v>60x22</v>
      </c>
      <c r="P19" s="37" t="s">
        <v>15</v>
      </c>
      <c r="Q19" s="41">
        <f>IF(A3&lt;3,Q4/(Q18+T18)*2,0)</f>
        <v>3.6978775356874531</v>
      </c>
      <c r="R19" s="37"/>
      <c r="S19" s="37"/>
      <c r="T19" s="37"/>
      <c r="U19" s="37"/>
    </row>
    <row r="20" spans="1:21" x14ac:dyDescent="0.45">
      <c r="A20" s="16"/>
      <c r="B20" s="5"/>
      <c r="C20" s="5"/>
      <c r="D20" s="5"/>
      <c r="E20" s="5"/>
      <c r="F20" s="7"/>
      <c r="G20" s="5"/>
      <c r="H20" s="5"/>
      <c r="I20" s="5"/>
      <c r="J20" s="5"/>
      <c r="K20" s="5"/>
      <c r="L20" s="5"/>
      <c r="N20" s="37" t="s">
        <v>52</v>
      </c>
      <c r="O20" s="37" t="str">
        <f>IF(A3=1,O18,IF(A3=3,"incastro",IF(OR(H17="",H18=""),"",CONCATENATE(H17,"x",H18))))</f>
        <v>60x22</v>
      </c>
      <c r="P20" s="27"/>
      <c r="Q20" s="27"/>
      <c r="R20" s="27"/>
      <c r="S20" s="27"/>
      <c r="T20" s="27"/>
      <c r="U20" s="27"/>
    </row>
    <row r="21" spans="1:21" s="5" customFormat="1" x14ac:dyDescent="0.45">
      <c r="A21" s="16"/>
      <c r="B21" s="7" t="s">
        <v>47</v>
      </c>
      <c r="D21" s="44">
        <v>0.5</v>
      </c>
      <c r="G21" s="3"/>
      <c r="H21" s="5" t="s">
        <v>16</v>
      </c>
      <c r="I21" s="6">
        <f>12*Q4/H5^2/1000000</f>
        <v>18.168640136718746</v>
      </c>
      <c r="J21" s="7" t="s">
        <v>17</v>
      </c>
      <c r="N21" s="37"/>
      <c r="O21" s="37" t="str">
        <f>IF(A3=1,O19,IF(A3=3,IF(A8=1,"","incastro"),IF(A8=1,"",IF(A8=3,O20,IF(OR(K17="",K18=""),"",CONCATENATE(K17,"x",K18))))))</f>
        <v>60x22</v>
      </c>
      <c r="P21" s="27"/>
      <c r="Q21" s="27"/>
      <c r="R21" s="27"/>
      <c r="S21" s="27"/>
      <c r="T21" s="27"/>
      <c r="U21" s="27"/>
    </row>
    <row r="22" spans="1:21" s="5" customFormat="1" x14ac:dyDescent="0.45">
      <c r="A22" s="16"/>
      <c r="B22" s="1"/>
      <c r="D22" s="7"/>
      <c r="G22" s="3"/>
      <c r="H22" s="5" t="s">
        <v>24</v>
      </c>
      <c r="I22" s="9">
        <f>1/(1+0.5*(Q15+Q19+2/3*Q15*Q19)/(1+(Q15+Q19)/6))</f>
        <v>0.21286208344161686</v>
      </c>
      <c r="J22" s="3"/>
      <c r="N22" s="37" t="s">
        <v>53</v>
      </c>
      <c r="O22" s="41">
        <f>H5</f>
        <v>3.2</v>
      </c>
      <c r="P22" s="27"/>
      <c r="Q22" s="27"/>
      <c r="R22" s="27"/>
      <c r="S22" s="27"/>
      <c r="T22" s="27"/>
      <c r="U22" s="27"/>
    </row>
    <row r="23" spans="1:21" s="5" customFormat="1" x14ac:dyDescent="0.45">
      <c r="A23" s="16"/>
      <c r="D23" s="7"/>
      <c r="G23" s="3"/>
      <c r="H23" s="3"/>
      <c r="I23" s="3"/>
      <c r="J23" s="3"/>
      <c r="N23" s="37" t="s">
        <v>54</v>
      </c>
      <c r="O23" s="41">
        <f>H10</f>
        <v>4</v>
      </c>
      <c r="P23" s="27"/>
      <c r="Q23" s="27"/>
      <c r="R23" s="27"/>
      <c r="S23" s="27"/>
      <c r="T23" s="27"/>
      <c r="U23" s="27"/>
    </row>
    <row r="24" spans="1:21" s="5" customFormat="1" x14ac:dyDescent="0.45">
      <c r="A24" s="16"/>
      <c r="D24" s="7"/>
      <c r="G24" s="3"/>
      <c r="H24" s="22" t="s">
        <v>18</v>
      </c>
      <c r="I24" s="23">
        <f>I21*I22</f>
        <v>3.8674145928029349</v>
      </c>
      <c r="J24" s="4" t="s">
        <v>17</v>
      </c>
      <c r="N24" s="37" t="s">
        <v>55</v>
      </c>
      <c r="O24" s="41">
        <f>IF(A8=1,"",IF(A8=3,H10,K10))</f>
        <v>4</v>
      </c>
      <c r="P24" s="27"/>
      <c r="Q24" s="27"/>
      <c r="R24" s="27"/>
      <c r="S24" s="27"/>
      <c r="T24" s="27"/>
      <c r="U24" s="27"/>
    </row>
    <row r="25" spans="1:21" s="5" customFormat="1" x14ac:dyDescent="0.45">
      <c r="A25" s="16"/>
      <c r="D25" s="7"/>
      <c r="G25" s="3"/>
      <c r="H25" s="3"/>
      <c r="I25" s="3"/>
      <c r="J25" s="3"/>
      <c r="N25" s="37" t="s">
        <v>18</v>
      </c>
      <c r="O25" s="41">
        <f>I24</f>
        <v>3.8674145928029349</v>
      </c>
      <c r="P25" s="27"/>
      <c r="Q25" s="27"/>
      <c r="R25" s="27"/>
      <c r="S25" s="27"/>
      <c r="T25" s="27"/>
      <c r="U25" s="27"/>
    </row>
    <row r="26" spans="1:21" s="5" customFormat="1" x14ac:dyDescent="0.45">
      <c r="A26" s="16"/>
      <c r="G26" s="3"/>
      <c r="H26" s="24" t="s">
        <v>25</v>
      </c>
      <c r="I26" s="25">
        <f>0.5*(1+Q15/3)/(1+Q15/6+Q19/6)</f>
        <v>0.5</v>
      </c>
      <c r="J26" s="22" t="s">
        <v>19</v>
      </c>
      <c r="N26" s="37" t="s">
        <v>28</v>
      </c>
      <c r="O26" s="45">
        <f>I26</f>
        <v>0.5</v>
      </c>
      <c r="P26" s="27"/>
      <c r="Q26" s="27"/>
      <c r="R26" s="27"/>
      <c r="S26" s="27"/>
      <c r="T26" s="27"/>
      <c r="U26" s="27"/>
    </row>
    <row r="27" spans="1:21" s="5" customFormat="1" x14ac:dyDescent="0.45">
      <c r="A27" s="16"/>
      <c r="B27" s="13"/>
      <c r="C27" s="13"/>
      <c r="D27" s="13"/>
      <c r="E27" s="27"/>
      <c r="G27" s="13"/>
      <c r="H27" s="13"/>
      <c r="I27" s="13"/>
      <c r="J27" s="13"/>
      <c r="K27" s="27"/>
      <c r="L27" s="27"/>
      <c r="M27" s="27"/>
      <c r="N27" s="27"/>
      <c r="O27" s="27"/>
      <c r="P27" s="27"/>
      <c r="Q27" s="27"/>
      <c r="R27" s="13"/>
      <c r="S27" s="13"/>
      <c r="T27" s="13"/>
      <c r="U27" s="27"/>
    </row>
    <row r="28" spans="1:21" s="5" customFormat="1" x14ac:dyDescent="0.45">
      <c r="A28" s="16"/>
      <c r="B28" s="13"/>
      <c r="C28" s="13"/>
      <c r="D28" s="13"/>
      <c r="E28" s="27"/>
      <c r="F28" s="13"/>
      <c r="G28" s="13"/>
      <c r="H28" s="13"/>
      <c r="I28" s="13"/>
      <c r="J28" s="13"/>
      <c r="K28" s="27"/>
      <c r="L28" s="27"/>
      <c r="M28" s="27"/>
      <c r="N28" s="27"/>
      <c r="O28" s="27"/>
      <c r="P28" s="27"/>
      <c r="Q28" s="27"/>
      <c r="R28" s="13"/>
      <c r="S28" s="13"/>
      <c r="T28" s="13"/>
      <c r="U28" s="27"/>
    </row>
    <row r="29" spans="1:21" s="13" customFormat="1" x14ac:dyDescent="0.45">
      <c r="A29" s="16"/>
      <c r="B29" s="27"/>
      <c r="C29" s="27"/>
      <c r="D29" s="27"/>
      <c r="E29" s="27"/>
      <c r="K29" s="27"/>
      <c r="L29" s="12"/>
      <c r="M29" s="12"/>
      <c r="N29" s="12"/>
      <c r="O29" s="27"/>
      <c r="P29" s="27"/>
      <c r="Q29" s="12"/>
      <c r="U29" s="27"/>
    </row>
    <row r="30" spans="1:21" s="13" customFormat="1" x14ac:dyDescent="0.45">
      <c r="A30" s="16"/>
      <c r="B30" s="27"/>
      <c r="C30" s="27"/>
      <c r="D30" s="27"/>
      <c r="E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s="13" customFormat="1" x14ac:dyDescent="0.45">
      <c r="A31" s="16"/>
      <c r="B31" s="27"/>
      <c r="C31" s="27"/>
      <c r="D31" s="27"/>
      <c r="E31" s="27"/>
      <c r="F31" s="27"/>
      <c r="G31" s="27"/>
      <c r="K31" s="27"/>
      <c r="L31" s="27"/>
      <c r="M31" s="27"/>
      <c r="N31" s="27"/>
      <c r="O31" s="27"/>
      <c r="P31" s="27"/>
      <c r="Q31" s="27"/>
      <c r="U31" s="27"/>
    </row>
    <row r="32" spans="1:21" s="13" customFormat="1" x14ac:dyDescent="0.45">
      <c r="A32" s="16"/>
      <c r="B32" s="27"/>
      <c r="C32" s="27"/>
      <c r="D32" s="27"/>
      <c r="E32" s="27"/>
      <c r="G32" s="27"/>
      <c r="K32" s="27"/>
      <c r="L32" s="27"/>
      <c r="M32" s="27"/>
      <c r="N32" s="27"/>
      <c r="O32" s="27"/>
      <c r="P32" s="27"/>
      <c r="Q32" s="27"/>
      <c r="U32" s="27"/>
    </row>
    <row r="33" spans="1:21" s="13" customFormat="1" x14ac:dyDescent="0.45">
      <c r="A33" s="16"/>
      <c r="B33" s="27"/>
      <c r="C33" s="27"/>
      <c r="D33" s="27"/>
      <c r="E33" s="12"/>
      <c r="F33" s="27"/>
      <c r="G33" s="12"/>
      <c r="H33" s="28"/>
      <c r="I33" s="27"/>
      <c r="J33" s="27"/>
      <c r="K33" s="27"/>
      <c r="L33" s="27"/>
      <c r="M33" s="27"/>
      <c r="N33" s="27"/>
      <c r="O33" s="12"/>
      <c r="P33" s="27"/>
      <c r="Q33" s="12"/>
      <c r="R33" s="27"/>
      <c r="S33" s="27"/>
      <c r="T33" s="27"/>
      <c r="U33" s="27"/>
    </row>
    <row r="34" spans="1:21" s="13" customFormat="1" x14ac:dyDescent="0.45">
      <c r="A34" s="16"/>
      <c r="B34" s="5"/>
      <c r="C34" s="5"/>
      <c r="D34" s="5"/>
      <c r="E34" s="5"/>
      <c r="F34" s="27"/>
      <c r="G34" s="5"/>
      <c r="H34" s="5"/>
      <c r="I34" s="5"/>
      <c r="J34" s="5"/>
      <c r="K34" s="5"/>
      <c r="L34" s="5"/>
      <c r="M34" s="5"/>
      <c r="N34" s="5"/>
      <c r="O34" s="5"/>
      <c r="P34" s="27"/>
      <c r="Q34" s="27"/>
      <c r="R34" s="27"/>
      <c r="S34" s="27"/>
      <c r="T34" s="27"/>
      <c r="U34" s="27"/>
    </row>
    <row r="35" spans="1:21" s="13" customFormat="1" x14ac:dyDescent="0.45">
      <c r="A35" s="1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7"/>
      <c r="P35" s="27"/>
      <c r="Q35" s="27"/>
      <c r="R35" s="27"/>
      <c r="S35" s="27"/>
      <c r="T35" s="27"/>
      <c r="U35" s="27"/>
    </row>
    <row r="36" spans="1:21" s="5" customFormat="1" x14ac:dyDescent="0.45">
      <c r="A36" s="16"/>
      <c r="O36" s="7"/>
      <c r="P36" s="27"/>
      <c r="Q36" s="27"/>
      <c r="R36" s="27"/>
      <c r="S36" s="27"/>
      <c r="T36" s="27"/>
      <c r="U36" s="27"/>
    </row>
    <row r="37" spans="1:21" s="5" customFormat="1" x14ac:dyDescent="0.45">
      <c r="A37" s="16"/>
      <c r="I37" s="6"/>
      <c r="O37" s="7"/>
      <c r="P37" s="27"/>
      <c r="Q37" s="27"/>
      <c r="R37" s="12"/>
      <c r="S37" s="27"/>
      <c r="T37" s="27"/>
      <c r="U37" s="27"/>
    </row>
    <row r="38" spans="1:21" s="5" customFormat="1" x14ac:dyDescent="0.45">
      <c r="A38" s="16"/>
      <c r="D38" s="13"/>
      <c r="P38" s="27"/>
      <c r="Q38" s="27"/>
      <c r="R38" s="27"/>
      <c r="S38" s="27"/>
      <c r="T38" s="27"/>
      <c r="U38" s="27"/>
    </row>
    <row r="39" spans="1:21" s="5" customFormat="1" x14ac:dyDescent="0.45">
      <c r="A39" s="16"/>
      <c r="E39" s="15"/>
      <c r="P39" s="27"/>
      <c r="Q39" s="27"/>
      <c r="R39" s="27"/>
      <c r="S39" s="27"/>
      <c r="T39" s="27"/>
      <c r="U39" s="27"/>
    </row>
    <row r="40" spans="1:21" s="5" customFormat="1" x14ac:dyDescent="0.45">
      <c r="A40" s="16"/>
      <c r="F40" s="16"/>
      <c r="P40" s="27"/>
      <c r="Q40" s="27"/>
      <c r="R40" s="27"/>
      <c r="S40" s="27"/>
      <c r="T40" s="27"/>
      <c r="U40" s="27"/>
    </row>
    <row r="41" spans="1:21" s="5" customFormat="1" x14ac:dyDescent="0.45">
      <c r="A41" s="16"/>
      <c r="P41" s="27"/>
      <c r="Q41" s="27"/>
      <c r="R41" s="27"/>
      <c r="S41" s="27"/>
      <c r="T41" s="27"/>
      <c r="U41" s="27"/>
    </row>
    <row r="42" spans="1:21" s="5" customFormat="1" x14ac:dyDescent="0.45">
      <c r="A42" s="16"/>
      <c r="P42" s="27"/>
      <c r="Q42" s="27"/>
      <c r="R42" s="27"/>
      <c r="S42" s="27"/>
      <c r="T42" s="27"/>
      <c r="U42" s="27"/>
    </row>
    <row r="43" spans="1:21" s="5" customFormat="1" x14ac:dyDescent="0.45">
      <c r="A43" s="16"/>
      <c r="P43" s="27"/>
      <c r="Q43" s="27"/>
      <c r="R43" s="27"/>
      <c r="S43" s="27"/>
      <c r="T43" s="27"/>
      <c r="U43" s="27"/>
    </row>
    <row r="44" spans="1:21" s="5" customFormat="1" x14ac:dyDescent="0.45">
      <c r="A44" s="16"/>
      <c r="P44" s="27"/>
      <c r="Q44" s="27"/>
      <c r="R44" s="27"/>
      <c r="S44" s="27"/>
      <c r="T44" s="27"/>
      <c r="U44" s="27"/>
    </row>
    <row r="45" spans="1:21" s="5" customFormat="1" x14ac:dyDescent="0.45">
      <c r="A45" s="16"/>
      <c r="P45" s="27"/>
      <c r="Q45" s="27"/>
      <c r="R45" s="27"/>
      <c r="S45" s="27"/>
      <c r="T45" s="27"/>
      <c r="U45" s="27"/>
    </row>
    <row r="46" spans="1:21" s="5" customFormat="1" x14ac:dyDescent="0.45">
      <c r="A46" s="16"/>
      <c r="P46" s="27"/>
      <c r="Q46" s="27"/>
      <c r="R46" s="27"/>
      <c r="S46" s="27"/>
      <c r="T46" s="27"/>
      <c r="U46" s="27"/>
    </row>
    <row r="47" spans="1:21" s="5" customFormat="1" x14ac:dyDescent="0.45">
      <c r="A47" s="16"/>
      <c r="D47" s="14"/>
      <c r="P47" s="27"/>
      <c r="Q47" s="27"/>
      <c r="R47" s="27"/>
      <c r="S47" s="27"/>
      <c r="T47" s="27"/>
      <c r="U47" s="27"/>
    </row>
    <row r="48" spans="1:21" s="5" customFormat="1" x14ac:dyDescent="0.45">
      <c r="A48" s="32"/>
      <c r="B48" s="3"/>
      <c r="C48" s="3"/>
      <c r="D48" s="3"/>
      <c r="E48" s="3"/>
      <c r="G48" s="3"/>
      <c r="H48" s="3"/>
      <c r="I48" s="3"/>
      <c r="J48" s="3"/>
      <c r="K48" s="3"/>
      <c r="L48" s="3"/>
      <c r="O48" s="3"/>
      <c r="P48" s="26"/>
      <c r="Q48" s="26"/>
      <c r="R48" s="26"/>
      <c r="S48" s="26"/>
      <c r="T48" s="26"/>
      <c r="U48" s="26"/>
    </row>
    <row r="49" spans="1:21" s="5" customFormat="1" x14ac:dyDescent="0.45">
      <c r="A49" s="3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O49" s="3"/>
      <c r="P49" s="26"/>
      <c r="Q49" s="26"/>
      <c r="R49" s="26"/>
      <c r="S49" s="26"/>
      <c r="T49" s="26"/>
      <c r="U49" s="26"/>
    </row>
  </sheetData>
  <sheetProtection sheet="1" objects="1" scenarios="1" selectLockedCells="1"/>
  <mergeCells count="4">
    <mergeCell ref="B3:E3"/>
    <mergeCell ref="B8:E8"/>
    <mergeCell ref="K3:M3"/>
    <mergeCell ref="K4:M4"/>
  </mergeCells>
  <conditionalFormatting sqref="F13">
    <cfRule type="expression" dxfId="63" priority="6" stopIfTrue="1">
      <formula>"$F$12=2"</formula>
    </cfRule>
  </conditionalFormatting>
  <conditionalFormatting sqref="K22:K23">
    <cfRule type="expression" dxfId="62" priority="4">
      <formula>#REF!="no"</formula>
    </cfRule>
    <cfRule type="expression" dxfId="61" priority="5">
      <formula>#REF!="no"</formula>
    </cfRule>
  </conditionalFormatting>
  <conditionalFormatting sqref="G17:L18">
    <cfRule type="expression" dxfId="60" priority="7">
      <formula>($A$3&lt;&gt;2)</formula>
    </cfRule>
  </conditionalFormatting>
  <conditionalFormatting sqref="H17:H18">
    <cfRule type="expression" dxfId="59" priority="8">
      <formula>$A$3=2</formula>
    </cfRule>
  </conditionalFormatting>
  <conditionalFormatting sqref="J10:L18">
    <cfRule type="expression" dxfId="58" priority="9">
      <formula>$A$8=1</formula>
    </cfRule>
  </conditionalFormatting>
  <conditionalFormatting sqref="K10 K13:K14">
    <cfRule type="expression" dxfId="57" priority="10">
      <formula>$A$8=2</formula>
    </cfRule>
  </conditionalFormatting>
  <conditionalFormatting sqref="J10:L10 J13:L14 J17:L18">
    <cfRule type="expression" dxfId="56" priority="11">
      <formula>$A$8=3</formula>
    </cfRule>
  </conditionalFormatting>
  <conditionalFormatting sqref="K17:K18">
    <cfRule type="expression" dxfId="55" priority="3">
      <formula>AND($A$3=2,$A$8=2)</formula>
    </cfRule>
  </conditionalFormatting>
  <conditionalFormatting sqref="B16:D21">
    <cfRule type="expression" dxfId="54" priority="2">
      <formula>$E$14=1</formula>
    </cfRule>
  </conditionalFormatting>
  <conditionalFormatting sqref="D19 D21">
    <cfRule type="expression" dxfId="53" priority="1">
      <formula>$E$14=2</formula>
    </cfRule>
  </conditionalFormatting>
  <dataValidations count="2">
    <dataValidation type="list" allowBlank="1" showInputMessage="1" showErrorMessage="1" sqref="B8:E8" xr:uid="{00000000-0002-0000-0500-000000000000}">
      <mc:AlternateContent xmlns:x12ac="http://schemas.microsoft.com/office/spreadsheetml/2011/1/ac" xmlns:mc="http://schemas.openxmlformats.org/markup-compatibility/2006">
        <mc:Choice Requires="x12ac">
          <x12ac:list>una sola,"due, dx e sx, diverse tra loro","due, dx e sx, uguali tra loro"</x12ac:list>
        </mc:Choice>
        <mc:Fallback>
          <formula1>"una sola,due, dx e sx, diverse tra loro,due, dx e sx, uguali tra loro"</formula1>
        </mc:Fallback>
      </mc:AlternateContent>
    </dataValidation>
    <dataValidation type="list" allowBlank="1" showInputMessage="1" showErrorMessage="1" sqref="B3:E3" xr:uid="{00000000-0002-0000-0500-000001000000}">
      <formula1>"uguali tra loro,diverse tra loro,inferiormente c'è un incastro"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49"/>
  <sheetViews>
    <sheetView workbookViewId="0">
      <selection activeCell="D21" sqref="D21"/>
    </sheetView>
  </sheetViews>
  <sheetFormatPr defaultColWidth="9.1328125" defaultRowHeight="14.25" x14ac:dyDescent="0.45"/>
  <cols>
    <col min="1" max="1" width="9.1328125" style="32"/>
    <col min="2" max="6" width="9.1328125" style="3"/>
    <col min="7" max="7" width="9.73046875" style="3" bestFit="1" customWidth="1"/>
    <col min="8" max="12" width="9.1328125" style="3"/>
    <col min="13" max="14" width="9.1328125" style="5"/>
    <col min="15" max="15" width="9.1328125" style="3"/>
    <col min="16" max="21" width="9.1328125" style="26"/>
    <col min="22" max="16384" width="9.1328125" style="3"/>
  </cols>
  <sheetData>
    <row r="2" spans="1:21" x14ac:dyDescent="0.45">
      <c r="B2" s="2" t="s">
        <v>23</v>
      </c>
      <c r="F2" s="17"/>
      <c r="G2" s="4" t="s">
        <v>44</v>
      </c>
      <c r="H2" s="5"/>
      <c r="I2" s="5"/>
      <c r="J2" s="7" t="s">
        <v>62</v>
      </c>
    </row>
    <row r="3" spans="1:21" x14ac:dyDescent="0.45">
      <c r="A3" s="37">
        <f>IF(B3="uguali tra loro",1,IF(B3="diverse tra loro",2,3))</f>
        <v>1</v>
      </c>
      <c r="B3" s="55" t="s">
        <v>33</v>
      </c>
      <c r="C3" s="56"/>
      <c r="D3" s="56"/>
      <c r="E3" s="57"/>
      <c r="G3" s="5" t="s">
        <v>0</v>
      </c>
      <c r="H3" s="8">
        <v>70</v>
      </c>
      <c r="I3" s="7" t="s">
        <v>2</v>
      </c>
      <c r="J3" s="3" t="s">
        <v>63</v>
      </c>
      <c r="K3" s="58" t="s">
        <v>81</v>
      </c>
      <c r="L3" s="58"/>
      <c r="M3" s="58"/>
      <c r="P3" s="37" t="s">
        <v>6</v>
      </c>
      <c r="Q3" s="37">
        <f>H3*H4^3/12</f>
        <v>157500</v>
      </c>
      <c r="R3" s="38" t="s">
        <v>7</v>
      </c>
      <c r="S3" s="39"/>
      <c r="T3" s="39"/>
      <c r="U3" s="39"/>
    </row>
    <row r="4" spans="1:21" x14ac:dyDescent="0.45">
      <c r="B4" s="1"/>
      <c r="G4" s="5" t="s">
        <v>1</v>
      </c>
      <c r="H4" s="8">
        <v>30</v>
      </c>
      <c r="I4" s="7" t="s">
        <v>2</v>
      </c>
      <c r="J4" s="3" t="s">
        <v>64</v>
      </c>
      <c r="K4" s="59" t="s">
        <v>83</v>
      </c>
      <c r="L4" s="59"/>
      <c r="M4" s="59"/>
      <c r="P4" s="37" t="s">
        <v>10</v>
      </c>
      <c r="Q4" s="40">
        <f>$C$12*Q3/H5/100*IF(E14=1,1,D19)</f>
        <v>15503906.25</v>
      </c>
      <c r="R4" s="38" t="s">
        <v>13</v>
      </c>
      <c r="S4" s="39"/>
      <c r="T4" s="39"/>
      <c r="U4" s="39"/>
    </row>
    <row r="5" spans="1:21" x14ac:dyDescent="0.45">
      <c r="G5" s="5" t="s">
        <v>53</v>
      </c>
      <c r="H5" s="10">
        <v>3.2</v>
      </c>
      <c r="I5" s="7" t="s">
        <v>3</v>
      </c>
      <c r="P5" s="39"/>
      <c r="Q5" s="39"/>
      <c r="R5" s="39"/>
      <c r="S5" s="39"/>
      <c r="T5" s="39"/>
      <c r="U5" s="39"/>
    </row>
    <row r="6" spans="1:21" x14ac:dyDescent="0.45">
      <c r="G6" s="5"/>
      <c r="H6" s="11"/>
      <c r="I6" s="7"/>
      <c r="P6" s="39"/>
      <c r="Q6" s="39"/>
      <c r="R6" s="39"/>
      <c r="S6" s="39"/>
      <c r="T6" s="39"/>
      <c r="U6" s="39"/>
    </row>
    <row r="7" spans="1:21" x14ac:dyDescent="0.45">
      <c r="B7" s="2" t="s">
        <v>22</v>
      </c>
      <c r="F7" s="17"/>
      <c r="G7" s="2" t="s">
        <v>40</v>
      </c>
      <c r="P7" s="39"/>
      <c r="Q7" s="39"/>
      <c r="R7" s="39"/>
      <c r="S7" s="39"/>
      <c r="T7" s="39"/>
      <c r="U7" s="39"/>
    </row>
    <row r="8" spans="1:21" x14ac:dyDescent="0.45">
      <c r="A8" s="37">
        <f>IF(B8="una sola",1,IF(B8="due, dx e sx, diverse tra loro",2,3))</f>
        <v>1</v>
      </c>
      <c r="B8" s="55" t="s">
        <v>20</v>
      </c>
      <c r="C8" s="56"/>
      <c r="D8" s="56"/>
      <c r="E8" s="57"/>
      <c r="G8" s="2" t="str">
        <f>IF(A8=1,"una sola trave","a sinistra")</f>
        <v>una sola trave</v>
      </c>
      <c r="J8" s="2" t="str">
        <f>IF(A8=1,"","a destra")</f>
        <v/>
      </c>
      <c r="K8" s="32" t="str">
        <f>IF(A8=3,"uguale all'altra","")</f>
        <v/>
      </c>
      <c r="P8" s="37" t="s">
        <v>26</v>
      </c>
      <c r="Q8" s="39"/>
      <c r="R8" s="39"/>
      <c r="S8" s="37" t="s">
        <v>27</v>
      </c>
      <c r="T8" s="39"/>
      <c r="U8" s="39"/>
    </row>
    <row r="9" spans="1:21" x14ac:dyDescent="0.45">
      <c r="P9" s="39"/>
      <c r="Q9" s="39"/>
      <c r="R9" s="39"/>
      <c r="S9" s="39"/>
      <c r="T9" s="39"/>
      <c r="U9" s="39"/>
    </row>
    <row r="10" spans="1:21" x14ac:dyDescent="0.45">
      <c r="G10" s="5" t="s">
        <v>41</v>
      </c>
      <c r="H10" s="10">
        <v>4</v>
      </c>
      <c r="I10" s="5" t="s">
        <v>3</v>
      </c>
      <c r="J10" s="5" t="s">
        <v>41</v>
      </c>
      <c r="K10" s="33">
        <v>3.8</v>
      </c>
      <c r="L10" s="5" t="s">
        <v>3</v>
      </c>
      <c r="P10" s="39"/>
      <c r="Q10" s="39"/>
      <c r="R10" s="39"/>
      <c r="S10" s="39"/>
      <c r="T10" s="39"/>
      <c r="U10" s="39"/>
    </row>
    <row r="11" spans="1:21" x14ac:dyDescent="0.45">
      <c r="K11" s="34"/>
      <c r="P11" s="39"/>
      <c r="Q11" s="39"/>
      <c r="R11" s="39"/>
      <c r="S11" s="39"/>
      <c r="T11" s="39"/>
      <c r="U11" s="39"/>
    </row>
    <row r="12" spans="1:21" x14ac:dyDescent="0.45">
      <c r="B12" s="22" t="s">
        <v>4</v>
      </c>
      <c r="C12" s="30">
        <f>Spiegazioni!G11</f>
        <v>31500</v>
      </c>
      <c r="D12" s="7" t="s">
        <v>5</v>
      </c>
      <c r="E12" s="36"/>
      <c r="F12" s="17"/>
      <c r="G12" s="2" t="s">
        <v>42</v>
      </c>
      <c r="K12" s="34"/>
      <c r="P12" s="39"/>
      <c r="Q12" s="39"/>
      <c r="R12" s="39"/>
      <c r="S12" s="39"/>
      <c r="T12" s="39"/>
      <c r="U12" s="39"/>
    </row>
    <row r="13" spans="1:21" x14ac:dyDescent="0.45">
      <c r="G13" s="5" t="s">
        <v>0</v>
      </c>
      <c r="H13" s="8">
        <v>60</v>
      </c>
      <c r="I13" s="5" t="s">
        <v>2</v>
      </c>
      <c r="J13" s="5" t="s">
        <v>0</v>
      </c>
      <c r="K13" s="35">
        <v>30</v>
      </c>
      <c r="L13" s="5" t="s">
        <v>2</v>
      </c>
      <c r="P13" s="37" t="s">
        <v>8</v>
      </c>
      <c r="Q13" s="37">
        <f>H13*H14^3/12</f>
        <v>53240</v>
      </c>
      <c r="R13" s="38" t="s">
        <v>7</v>
      </c>
      <c r="S13" s="37" t="s">
        <v>8</v>
      </c>
      <c r="T13" s="37">
        <f>IF(A8=1,0,IF(A8=2,K13*K14^3/12,Q13))</f>
        <v>0</v>
      </c>
      <c r="U13" s="38" t="s">
        <v>7</v>
      </c>
    </row>
    <row r="14" spans="1:21" x14ac:dyDescent="0.45">
      <c r="A14" s="16"/>
      <c r="B14" s="4" t="s">
        <v>45</v>
      </c>
      <c r="D14" s="24" t="str">
        <f>IF(E14=1,"sezione nominale","sezione fessurata")</f>
        <v>sezione nominale</v>
      </c>
      <c r="E14" s="42">
        <f>Spiegazioni!S12</f>
        <v>1</v>
      </c>
      <c r="G14" s="5" t="s">
        <v>1</v>
      </c>
      <c r="H14" s="8">
        <v>22</v>
      </c>
      <c r="I14" s="5" t="s">
        <v>2</v>
      </c>
      <c r="J14" s="5" t="s">
        <v>1</v>
      </c>
      <c r="K14" s="35">
        <v>50</v>
      </c>
      <c r="L14" s="5" t="s">
        <v>2</v>
      </c>
      <c r="P14" s="37" t="s">
        <v>11</v>
      </c>
      <c r="Q14" s="40">
        <f>$C$12*Q13/H10/100*IF(E14=1,1,D21)</f>
        <v>4192650</v>
      </c>
      <c r="R14" s="38" t="s">
        <v>13</v>
      </c>
      <c r="S14" s="37" t="s">
        <v>11</v>
      </c>
      <c r="T14" s="40">
        <f>IF(A8=1,0,IF(A8=2,$C$12*T13/K10/100*IF(E14=1,1,D21),Q14))</f>
        <v>0</v>
      </c>
      <c r="U14" s="38" t="s">
        <v>13</v>
      </c>
    </row>
    <row r="15" spans="1:21" x14ac:dyDescent="0.45">
      <c r="K15" s="34"/>
      <c r="P15" s="37" t="s">
        <v>14</v>
      </c>
      <c r="Q15" s="41">
        <f>Q4/(Q14+T14)*2</f>
        <v>7.3957550713749063</v>
      </c>
      <c r="R15" s="37"/>
      <c r="S15" s="39"/>
      <c r="T15" s="39"/>
      <c r="U15" s="39"/>
    </row>
    <row r="16" spans="1:21" x14ac:dyDescent="0.45">
      <c r="B16" s="3" t="s">
        <v>46</v>
      </c>
      <c r="G16" s="2" t="s">
        <v>43</v>
      </c>
      <c r="I16" s="32" t="str">
        <f>IF(A3=1,"uguali a quelle superiori",IF(A3=3,"c'è un incastro",""))</f>
        <v>uguali a quelle superiori</v>
      </c>
      <c r="K16" s="34"/>
      <c r="N16" s="38" t="s">
        <v>56</v>
      </c>
      <c r="O16" s="37"/>
      <c r="P16" s="39"/>
      <c r="Q16" s="39"/>
      <c r="R16" s="39"/>
      <c r="S16" s="39"/>
      <c r="T16" s="39"/>
      <c r="U16" s="39"/>
    </row>
    <row r="17" spans="1:21" x14ac:dyDescent="0.45">
      <c r="B17" s="3" t="s">
        <v>49</v>
      </c>
      <c r="G17" s="5" t="s">
        <v>0</v>
      </c>
      <c r="H17" s="31">
        <v>30</v>
      </c>
      <c r="I17" s="5" t="s">
        <v>2</v>
      </c>
      <c r="J17" s="5" t="s">
        <v>0</v>
      </c>
      <c r="K17" s="35">
        <v>30</v>
      </c>
      <c r="L17" s="5" t="s">
        <v>2</v>
      </c>
      <c r="N17" s="37" t="s">
        <v>50</v>
      </c>
      <c r="O17" s="37" t="str">
        <f>IF(OR(H3="",H4=""),"",CONCATENATE(H3,"x",H4))</f>
        <v>70x30</v>
      </c>
      <c r="P17" s="37" t="s">
        <v>9</v>
      </c>
      <c r="Q17" s="37">
        <f>IF(A3=1,Q13,H17*H18^3/12)</f>
        <v>53240</v>
      </c>
      <c r="R17" s="38" t="s">
        <v>7</v>
      </c>
      <c r="S17" s="37" t="s">
        <v>9</v>
      </c>
      <c r="T17" s="37">
        <f>IF(A3=1,T13,IF(A8=1,0,IF(A8=3,Q17,K17*K18^3/12)))</f>
        <v>0</v>
      </c>
      <c r="U17" s="38" t="s">
        <v>7</v>
      </c>
    </row>
    <row r="18" spans="1:21" x14ac:dyDescent="0.45">
      <c r="G18" s="5" t="s">
        <v>1</v>
      </c>
      <c r="H18" s="31">
        <v>70</v>
      </c>
      <c r="I18" s="5" t="s">
        <v>2</v>
      </c>
      <c r="J18" s="5" t="s">
        <v>1</v>
      </c>
      <c r="K18" s="35">
        <v>60</v>
      </c>
      <c r="L18" s="5" t="s">
        <v>2</v>
      </c>
      <c r="N18" s="37" t="s">
        <v>51</v>
      </c>
      <c r="O18" s="37" t="str">
        <f>IF(OR(H13="",H14=""),"",CONCATENATE(H13,"x",H14))</f>
        <v>60x22</v>
      </c>
      <c r="P18" s="37" t="s">
        <v>12</v>
      </c>
      <c r="Q18" s="40">
        <f>IF(A3=1,Q14,$C$12*Q17/H10/100*IF(E14=1,1,D21))</f>
        <v>4192650</v>
      </c>
      <c r="R18" s="38" t="s">
        <v>13</v>
      </c>
      <c r="S18" s="37" t="s">
        <v>12</v>
      </c>
      <c r="T18" s="40">
        <f>IF(A3=1,T14,IF(A8=1,0,IF(A8=3,Q18,$C$12*T17/K10/100*IF(E14=1,1,D21))))</f>
        <v>0</v>
      </c>
      <c r="U18" s="38" t="s">
        <v>13</v>
      </c>
    </row>
    <row r="19" spans="1:21" x14ac:dyDescent="0.45">
      <c r="A19" s="16"/>
      <c r="B19" s="7" t="s">
        <v>48</v>
      </c>
      <c r="C19" s="5"/>
      <c r="D19" s="44">
        <v>0.8</v>
      </c>
      <c r="E19" s="5"/>
      <c r="G19" s="5"/>
      <c r="H19" s="5"/>
      <c r="I19" s="5"/>
      <c r="J19" s="5"/>
      <c r="K19" s="5"/>
      <c r="L19" s="5"/>
      <c r="N19" s="37"/>
      <c r="O19" s="37" t="str">
        <f>IF(A8=1,"",IF(A8=3,O18,IF(OR(K13="",K14=""),"",CONCATENATE(K13,"x",K14))))</f>
        <v/>
      </c>
      <c r="P19" s="37" t="s">
        <v>15</v>
      </c>
      <c r="Q19" s="41">
        <f>IF(A3&lt;3,Q4/(Q18+T18)*2,0)</f>
        <v>7.3957550713749063</v>
      </c>
      <c r="R19" s="37"/>
      <c r="S19" s="37"/>
      <c r="T19" s="37"/>
      <c r="U19" s="37"/>
    </row>
    <row r="20" spans="1:21" x14ac:dyDescent="0.45">
      <c r="A20" s="16"/>
      <c r="B20" s="5"/>
      <c r="C20" s="5"/>
      <c r="D20" s="5"/>
      <c r="E20" s="5"/>
      <c r="F20" s="7"/>
      <c r="G20" s="5"/>
      <c r="H20" s="5"/>
      <c r="I20" s="5"/>
      <c r="J20" s="5"/>
      <c r="K20" s="5"/>
      <c r="L20" s="5"/>
      <c r="N20" s="37" t="s">
        <v>52</v>
      </c>
      <c r="O20" s="37" t="str">
        <f>IF(A3=1,O18,IF(A3=3,"incastro",IF(OR(H17="",H18=""),"",CONCATENATE(H17,"x",H18))))</f>
        <v>60x22</v>
      </c>
      <c r="P20" s="27"/>
      <c r="Q20" s="27"/>
      <c r="R20" s="27"/>
      <c r="S20" s="27"/>
      <c r="T20" s="27"/>
      <c r="U20" s="27"/>
    </row>
    <row r="21" spans="1:21" s="5" customFormat="1" x14ac:dyDescent="0.45">
      <c r="A21" s="16"/>
      <c r="B21" s="7" t="s">
        <v>47</v>
      </c>
      <c r="D21" s="44">
        <v>0.5</v>
      </c>
      <c r="G21" s="3"/>
      <c r="H21" s="5" t="s">
        <v>16</v>
      </c>
      <c r="I21" s="6">
        <f>12*Q4/H5^2/1000000</f>
        <v>18.168640136718746</v>
      </c>
      <c r="J21" s="7" t="s">
        <v>17</v>
      </c>
      <c r="N21" s="37"/>
      <c r="O21" s="37" t="str">
        <f>IF(A3=1,O19,IF(A3=3,IF(A8=1,"","incastro"),IF(A8=1,"",IF(A8=3,O20,IF(OR(K17="",K18=""),"",CONCATENATE(K17,"x",K18))))))</f>
        <v/>
      </c>
      <c r="P21" s="27"/>
      <c r="Q21" s="27"/>
      <c r="R21" s="27"/>
      <c r="S21" s="27"/>
      <c r="T21" s="27"/>
      <c r="U21" s="27"/>
    </row>
    <row r="22" spans="1:21" s="5" customFormat="1" x14ac:dyDescent="0.45">
      <c r="A22" s="16"/>
      <c r="B22" s="1"/>
      <c r="D22" s="7"/>
      <c r="G22" s="3"/>
      <c r="H22" s="5" t="s">
        <v>24</v>
      </c>
      <c r="I22" s="9">
        <f>1/(1+0.5*(Q15+Q19+2/3*Q15*Q19)/(1+(Q15+Q19)/6))</f>
        <v>0.11910781001812119</v>
      </c>
      <c r="J22" s="3"/>
      <c r="N22" s="37" t="s">
        <v>53</v>
      </c>
      <c r="O22" s="41">
        <f>H5</f>
        <v>3.2</v>
      </c>
      <c r="P22" s="27"/>
      <c r="Q22" s="27"/>
      <c r="R22" s="27"/>
      <c r="S22" s="27"/>
      <c r="T22" s="27"/>
      <c r="U22" s="27"/>
    </row>
    <row r="23" spans="1:21" s="5" customFormat="1" x14ac:dyDescent="0.45">
      <c r="A23" s="16"/>
      <c r="D23" s="7"/>
      <c r="G23" s="3"/>
      <c r="H23" s="3"/>
      <c r="I23" s="3"/>
      <c r="J23" s="3"/>
      <c r="N23" s="37" t="s">
        <v>54</v>
      </c>
      <c r="O23" s="41">
        <f>H10</f>
        <v>4</v>
      </c>
      <c r="P23" s="27"/>
      <c r="Q23" s="27"/>
      <c r="R23" s="27"/>
      <c r="S23" s="27"/>
      <c r="T23" s="27"/>
      <c r="U23" s="27"/>
    </row>
    <row r="24" spans="1:21" s="5" customFormat="1" x14ac:dyDescent="0.45">
      <c r="A24" s="16"/>
      <c r="D24" s="7"/>
      <c r="G24" s="3"/>
      <c r="H24" s="22" t="s">
        <v>18</v>
      </c>
      <c r="I24" s="23">
        <f>I21*I22</f>
        <v>2.1640269376919079</v>
      </c>
      <c r="J24" s="4" t="s">
        <v>17</v>
      </c>
      <c r="N24" s="37" t="s">
        <v>55</v>
      </c>
      <c r="O24" s="41" t="str">
        <f>IF(A8=1,"",IF(A8=3,H10,K10))</f>
        <v/>
      </c>
      <c r="P24" s="27"/>
      <c r="Q24" s="27"/>
      <c r="R24" s="27"/>
      <c r="S24" s="27"/>
      <c r="T24" s="27"/>
      <c r="U24" s="27"/>
    </row>
    <row r="25" spans="1:21" s="5" customFormat="1" x14ac:dyDescent="0.45">
      <c r="A25" s="16"/>
      <c r="D25" s="7"/>
      <c r="G25" s="3"/>
      <c r="H25" s="3"/>
      <c r="I25" s="3"/>
      <c r="J25" s="3"/>
      <c r="N25" s="37" t="s">
        <v>18</v>
      </c>
      <c r="O25" s="41">
        <f>I24</f>
        <v>2.1640269376919079</v>
      </c>
      <c r="P25" s="27"/>
      <c r="Q25" s="27"/>
      <c r="R25" s="27"/>
      <c r="S25" s="27"/>
      <c r="T25" s="27"/>
      <c r="U25" s="27"/>
    </row>
    <row r="26" spans="1:21" s="5" customFormat="1" x14ac:dyDescent="0.45">
      <c r="A26" s="16"/>
      <c r="G26" s="3"/>
      <c r="H26" s="24" t="s">
        <v>25</v>
      </c>
      <c r="I26" s="25">
        <f>0.5*(1+Q15/3)/(1+Q15/6+Q19/6)</f>
        <v>0.49999999999999994</v>
      </c>
      <c r="J26" s="22" t="s">
        <v>19</v>
      </c>
      <c r="N26" s="37" t="s">
        <v>28</v>
      </c>
      <c r="O26" s="45">
        <f>I26</f>
        <v>0.49999999999999994</v>
      </c>
      <c r="P26" s="27"/>
      <c r="Q26" s="27"/>
      <c r="R26" s="27"/>
      <c r="S26" s="27"/>
      <c r="T26" s="27"/>
      <c r="U26" s="27"/>
    </row>
    <row r="27" spans="1:21" s="5" customFormat="1" x14ac:dyDescent="0.45">
      <c r="A27" s="16"/>
      <c r="B27" s="13"/>
      <c r="C27" s="13"/>
      <c r="D27" s="13"/>
      <c r="E27" s="27"/>
      <c r="G27" s="13"/>
      <c r="H27" s="13"/>
      <c r="I27" s="13"/>
      <c r="J27" s="13"/>
      <c r="K27" s="27"/>
      <c r="L27" s="27"/>
      <c r="M27" s="27"/>
      <c r="N27" s="27"/>
      <c r="O27" s="27"/>
      <c r="P27" s="27"/>
      <c r="Q27" s="27"/>
      <c r="R27" s="13"/>
      <c r="S27" s="13"/>
      <c r="T27" s="13"/>
      <c r="U27" s="27"/>
    </row>
    <row r="28" spans="1:21" s="5" customFormat="1" x14ac:dyDescent="0.45">
      <c r="A28" s="16"/>
      <c r="B28" s="13"/>
      <c r="C28" s="13"/>
      <c r="D28" s="13"/>
      <c r="E28" s="27"/>
      <c r="F28" s="13"/>
      <c r="G28" s="13"/>
      <c r="H28" s="13"/>
      <c r="I28" s="13"/>
      <c r="J28" s="13"/>
      <c r="K28" s="27"/>
      <c r="L28" s="27"/>
      <c r="M28" s="27"/>
      <c r="N28" s="27"/>
      <c r="O28" s="27"/>
      <c r="P28" s="27"/>
      <c r="Q28" s="27"/>
      <c r="R28" s="13"/>
      <c r="S28" s="13"/>
      <c r="T28" s="13"/>
      <c r="U28" s="27"/>
    </row>
    <row r="29" spans="1:21" s="13" customFormat="1" x14ac:dyDescent="0.45">
      <c r="A29" s="16"/>
      <c r="B29" s="27"/>
      <c r="C29" s="27"/>
      <c r="D29" s="27"/>
      <c r="E29" s="27"/>
      <c r="K29" s="27"/>
      <c r="L29" s="12"/>
      <c r="M29" s="12"/>
      <c r="N29" s="12"/>
      <c r="O29" s="27"/>
      <c r="P29" s="27"/>
      <c r="Q29" s="12"/>
      <c r="U29" s="27"/>
    </row>
    <row r="30" spans="1:21" s="13" customFormat="1" x14ac:dyDescent="0.45">
      <c r="A30" s="16"/>
      <c r="B30" s="27"/>
      <c r="C30" s="27"/>
      <c r="D30" s="27"/>
      <c r="E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s="13" customFormat="1" x14ac:dyDescent="0.45">
      <c r="A31" s="16"/>
      <c r="B31" s="27"/>
      <c r="C31" s="27"/>
      <c r="D31" s="27"/>
      <c r="E31" s="27"/>
      <c r="F31" s="27"/>
      <c r="G31" s="27"/>
      <c r="K31" s="27"/>
      <c r="L31" s="27"/>
      <c r="M31" s="27"/>
      <c r="N31" s="27"/>
      <c r="O31" s="27"/>
      <c r="P31" s="27"/>
      <c r="Q31" s="27"/>
      <c r="U31" s="27"/>
    </row>
    <row r="32" spans="1:21" s="13" customFormat="1" x14ac:dyDescent="0.45">
      <c r="A32" s="16"/>
      <c r="B32" s="27"/>
      <c r="C32" s="27"/>
      <c r="D32" s="27"/>
      <c r="E32" s="27"/>
      <c r="G32" s="27"/>
      <c r="K32" s="27"/>
      <c r="L32" s="27"/>
      <c r="M32" s="27"/>
      <c r="N32" s="27"/>
      <c r="O32" s="27"/>
      <c r="P32" s="27"/>
      <c r="Q32" s="27"/>
      <c r="U32" s="27"/>
    </row>
    <row r="33" spans="1:21" s="13" customFormat="1" x14ac:dyDescent="0.45">
      <c r="A33" s="16"/>
      <c r="B33" s="27"/>
      <c r="C33" s="27"/>
      <c r="D33" s="27"/>
      <c r="E33" s="12"/>
      <c r="F33" s="27"/>
      <c r="G33" s="12"/>
      <c r="H33" s="28"/>
      <c r="I33" s="27"/>
      <c r="J33" s="27"/>
      <c r="K33" s="27"/>
      <c r="L33" s="27"/>
      <c r="M33" s="27"/>
      <c r="N33" s="27"/>
      <c r="O33" s="12"/>
      <c r="P33" s="27"/>
      <c r="Q33" s="12"/>
      <c r="R33" s="27"/>
      <c r="S33" s="27"/>
      <c r="T33" s="27"/>
      <c r="U33" s="27"/>
    </row>
    <row r="34" spans="1:21" s="13" customFormat="1" x14ac:dyDescent="0.45">
      <c r="A34" s="16"/>
      <c r="B34" s="5"/>
      <c r="C34" s="5"/>
      <c r="D34" s="5"/>
      <c r="E34" s="5"/>
      <c r="F34" s="27"/>
      <c r="G34" s="5"/>
      <c r="H34" s="5"/>
      <c r="I34" s="5"/>
      <c r="J34" s="5"/>
      <c r="K34" s="5"/>
      <c r="L34" s="5"/>
      <c r="M34" s="5"/>
      <c r="N34" s="5"/>
      <c r="O34" s="5"/>
      <c r="P34" s="27"/>
      <c r="Q34" s="27"/>
      <c r="R34" s="27"/>
      <c r="S34" s="27"/>
      <c r="T34" s="27"/>
      <c r="U34" s="27"/>
    </row>
    <row r="35" spans="1:21" s="13" customFormat="1" x14ac:dyDescent="0.45">
      <c r="A35" s="1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7"/>
      <c r="P35" s="27"/>
      <c r="Q35" s="27"/>
      <c r="R35" s="27"/>
      <c r="S35" s="27"/>
      <c r="T35" s="27"/>
      <c r="U35" s="27"/>
    </row>
    <row r="36" spans="1:21" s="5" customFormat="1" x14ac:dyDescent="0.45">
      <c r="A36" s="16"/>
      <c r="O36" s="7"/>
      <c r="P36" s="27"/>
      <c r="Q36" s="27"/>
      <c r="R36" s="27"/>
      <c r="S36" s="27"/>
      <c r="T36" s="27"/>
      <c r="U36" s="27"/>
    </row>
    <row r="37" spans="1:21" s="5" customFormat="1" x14ac:dyDescent="0.45">
      <c r="A37" s="16"/>
      <c r="I37" s="6"/>
      <c r="O37" s="7"/>
      <c r="P37" s="27"/>
      <c r="Q37" s="27"/>
      <c r="R37" s="12"/>
      <c r="S37" s="27"/>
      <c r="T37" s="27"/>
      <c r="U37" s="27"/>
    </row>
    <row r="38" spans="1:21" s="5" customFormat="1" x14ac:dyDescent="0.45">
      <c r="A38" s="16"/>
      <c r="D38" s="13"/>
      <c r="P38" s="27"/>
      <c r="Q38" s="27"/>
      <c r="R38" s="27"/>
      <c r="S38" s="27"/>
      <c r="T38" s="27"/>
      <c r="U38" s="27"/>
    </row>
    <row r="39" spans="1:21" s="5" customFormat="1" x14ac:dyDescent="0.45">
      <c r="A39" s="16"/>
      <c r="E39" s="15"/>
      <c r="P39" s="27"/>
      <c r="Q39" s="27"/>
      <c r="R39" s="27"/>
      <c r="S39" s="27"/>
      <c r="T39" s="27"/>
      <c r="U39" s="27"/>
    </row>
    <row r="40" spans="1:21" s="5" customFormat="1" x14ac:dyDescent="0.45">
      <c r="A40" s="16"/>
      <c r="F40" s="16"/>
      <c r="P40" s="27"/>
      <c r="Q40" s="27"/>
      <c r="R40" s="27"/>
      <c r="S40" s="27"/>
      <c r="T40" s="27"/>
      <c r="U40" s="27"/>
    </row>
    <row r="41" spans="1:21" s="5" customFormat="1" x14ac:dyDescent="0.45">
      <c r="A41" s="16"/>
      <c r="P41" s="27"/>
      <c r="Q41" s="27"/>
      <c r="R41" s="27"/>
      <c r="S41" s="27"/>
      <c r="T41" s="27"/>
      <c r="U41" s="27"/>
    </row>
    <row r="42" spans="1:21" s="5" customFormat="1" x14ac:dyDescent="0.45">
      <c r="A42" s="16"/>
      <c r="P42" s="27"/>
      <c r="Q42" s="27"/>
      <c r="R42" s="27"/>
      <c r="S42" s="27"/>
      <c r="T42" s="27"/>
      <c r="U42" s="27"/>
    </row>
    <row r="43" spans="1:21" s="5" customFormat="1" x14ac:dyDescent="0.45">
      <c r="A43" s="16"/>
      <c r="P43" s="27"/>
      <c r="Q43" s="27"/>
      <c r="R43" s="27"/>
      <c r="S43" s="27"/>
      <c r="T43" s="27"/>
      <c r="U43" s="27"/>
    </row>
    <row r="44" spans="1:21" s="5" customFormat="1" x14ac:dyDescent="0.45">
      <c r="A44" s="16"/>
      <c r="P44" s="27"/>
      <c r="Q44" s="27"/>
      <c r="R44" s="27"/>
      <c r="S44" s="27"/>
      <c r="T44" s="27"/>
      <c r="U44" s="27"/>
    </row>
    <row r="45" spans="1:21" s="5" customFormat="1" x14ac:dyDescent="0.45">
      <c r="A45" s="16"/>
      <c r="P45" s="27"/>
      <c r="Q45" s="27"/>
      <c r="R45" s="27"/>
      <c r="S45" s="27"/>
      <c r="T45" s="27"/>
      <c r="U45" s="27"/>
    </row>
    <row r="46" spans="1:21" s="5" customFormat="1" x14ac:dyDescent="0.45">
      <c r="A46" s="16"/>
      <c r="P46" s="27"/>
      <c r="Q46" s="27"/>
      <c r="R46" s="27"/>
      <c r="S46" s="27"/>
      <c r="T46" s="27"/>
      <c r="U46" s="27"/>
    </row>
    <row r="47" spans="1:21" s="5" customFormat="1" x14ac:dyDescent="0.45">
      <c r="A47" s="16"/>
      <c r="D47" s="14"/>
      <c r="P47" s="27"/>
      <c r="Q47" s="27"/>
      <c r="R47" s="27"/>
      <c r="S47" s="27"/>
      <c r="T47" s="27"/>
      <c r="U47" s="27"/>
    </row>
    <row r="48" spans="1:21" s="5" customFormat="1" x14ac:dyDescent="0.45">
      <c r="A48" s="32"/>
      <c r="B48" s="3"/>
      <c r="C48" s="3"/>
      <c r="D48" s="3"/>
      <c r="E48" s="3"/>
      <c r="G48" s="3"/>
      <c r="H48" s="3"/>
      <c r="I48" s="3"/>
      <c r="J48" s="3"/>
      <c r="K48" s="3"/>
      <c r="L48" s="3"/>
      <c r="O48" s="3"/>
      <c r="P48" s="26"/>
      <c r="Q48" s="26"/>
      <c r="R48" s="26"/>
      <c r="S48" s="26"/>
      <c r="T48" s="26"/>
      <c r="U48" s="26"/>
    </row>
    <row r="49" spans="1:21" s="5" customFormat="1" x14ac:dyDescent="0.45">
      <c r="A49" s="3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O49" s="3"/>
      <c r="P49" s="26"/>
      <c r="Q49" s="26"/>
      <c r="R49" s="26"/>
      <c r="S49" s="26"/>
      <c r="T49" s="26"/>
      <c r="U49" s="26"/>
    </row>
  </sheetData>
  <sheetProtection sheet="1" objects="1" scenarios="1" selectLockedCells="1"/>
  <mergeCells count="4">
    <mergeCell ref="B3:E3"/>
    <mergeCell ref="B8:E8"/>
    <mergeCell ref="K3:M3"/>
    <mergeCell ref="K4:M4"/>
  </mergeCells>
  <conditionalFormatting sqref="F13">
    <cfRule type="expression" dxfId="52" priority="6" stopIfTrue="1">
      <formula>"$F$12=2"</formula>
    </cfRule>
  </conditionalFormatting>
  <conditionalFormatting sqref="K22:K23">
    <cfRule type="expression" dxfId="51" priority="4">
      <formula>#REF!="no"</formula>
    </cfRule>
    <cfRule type="expression" dxfId="50" priority="5">
      <formula>#REF!="no"</formula>
    </cfRule>
  </conditionalFormatting>
  <conditionalFormatting sqref="G17:L18">
    <cfRule type="expression" dxfId="49" priority="7">
      <formula>($A$3&lt;&gt;2)</formula>
    </cfRule>
  </conditionalFormatting>
  <conditionalFormatting sqref="H17:H18">
    <cfRule type="expression" dxfId="48" priority="8">
      <formula>$A$3=2</formula>
    </cfRule>
  </conditionalFormatting>
  <conditionalFormatting sqref="J10:L18">
    <cfRule type="expression" dxfId="47" priority="9">
      <formula>$A$8=1</formula>
    </cfRule>
  </conditionalFormatting>
  <conditionalFormatting sqref="K10 K13:K14">
    <cfRule type="expression" dxfId="46" priority="10">
      <formula>$A$8=2</formula>
    </cfRule>
  </conditionalFormatting>
  <conditionalFormatting sqref="J10:L10 J13:L14 J17:L18">
    <cfRule type="expression" dxfId="45" priority="11">
      <formula>$A$8=3</formula>
    </cfRule>
  </conditionalFormatting>
  <conditionalFormatting sqref="K17:K18">
    <cfRule type="expression" dxfId="44" priority="3">
      <formula>AND($A$3=2,$A$8=2)</formula>
    </cfRule>
  </conditionalFormatting>
  <conditionalFormatting sqref="B16:D21">
    <cfRule type="expression" dxfId="43" priority="2">
      <formula>$E$14=1</formula>
    </cfRule>
  </conditionalFormatting>
  <conditionalFormatting sqref="D19 D21">
    <cfRule type="expression" dxfId="42" priority="1">
      <formula>$E$14=2</formula>
    </cfRule>
  </conditionalFormatting>
  <dataValidations count="2">
    <dataValidation type="list" allowBlank="1" showInputMessage="1" showErrorMessage="1" sqref="B3:E3" xr:uid="{00000000-0002-0000-0600-000000000000}">
      <formula1>"uguali tra loro,diverse tra loro,inferiormente c'è un incastro"</formula1>
    </dataValidation>
    <dataValidation type="list" allowBlank="1" showInputMessage="1" showErrorMessage="1" sqref="B8:E8" xr:uid="{00000000-0002-0000-0600-000001000000}">
      <mc:AlternateContent xmlns:x12ac="http://schemas.microsoft.com/office/spreadsheetml/2011/1/ac" xmlns:mc="http://schemas.openxmlformats.org/markup-compatibility/2006">
        <mc:Choice Requires="x12ac">
          <x12ac:list>una sola,"due, dx e sx, diverse tra loro","due, dx e sx, uguali tra loro"</x12ac:list>
        </mc:Choice>
        <mc:Fallback>
          <formula1>"una sola,due, dx e sx, diverse tra loro,due, dx e sx, uguali tra loro"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49"/>
  <sheetViews>
    <sheetView workbookViewId="0">
      <selection activeCell="D21" sqref="D21"/>
    </sheetView>
  </sheetViews>
  <sheetFormatPr defaultColWidth="9.1328125" defaultRowHeight="14.25" x14ac:dyDescent="0.45"/>
  <cols>
    <col min="1" max="1" width="9.1328125" style="32"/>
    <col min="2" max="6" width="9.1328125" style="3"/>
    <col min="7" max="7" width="9.73046875" style="3" bestFit="1" customWidth="1"/>
    <col min="8" max="12" width="9.1328125" style="3"/>
    <col min="13" max="14" width="9.1328125" style="5"/>
    <col min="15" max="15" width="9.1328125" style="3"/>
    <col min="16" max="21" width="9.1328125" style="26"/>
    <col min="22" max="16384" width="9.1328125" style="3"/>
  </cols>
  <sheetData>
    <row r="2" spans="1:21" x14ac:dyDescent="0.45">
      <c r="B2" s="2" t="s">
        <v>23</v>
      </c>
      <c r="F2" s="17"/>
      <c r="G2" s="4" t="s">
        <v>44</v>
      </c>
      <c r="H2" s="5"/>
      <c r="I2" s="5"/>
      <c r="J2" s="7" t="s">
        <v>62</v>
      </c>
    </row>
    <row r="3" spans="1:21" x14ac:dyDescent="0.45">
      <c r="A3" s="37">
        <f>IF(B3="uguali tra loro",1,IF(B3="diverse tra loro",2,3))</f>
        <v>1</v>
      </c>
      <c r="B3" s="55" t="s">
        <v>33</v>
      </c>
      <c r="C3" s="56"/>
      <c r="D3" s="56"/>
      <c r="E3" s="57"/>
      <c r="G3" s="5" t="s">
        <v>0</v>
      </c>
      <c r="H3" s="8">
        <v>30</v>
      </c>
      <c r="I3" s="7" t="s">
        <v>2</v>
      </c>
      <c r="J3" s="3" t="s">
        <v>63</v>
      </c>
      <c r="K3" s="58"/>
      <c r="L3" s="58"/>
      <c r="M3" s="58"/>
      <c r="P3" s="37" t="s">
        <v>6</v>
      </c>
      <c r="Q3" s="37">
        <f>H3*H4^3/12</f>
        <v>1822500</v>
      </c>
      <c r="R3" s="38" t="s">
        <v>7</v>
      </c>
      <c r="S3" s="39"/>
      <c r="T3" s="39"/>
      <c r="U3" s="39"/>
    </row>
    <row r="4" spans="1:21" x14ac:dyDescent="0.45">
      <c r="B4" s="1"/>
      <c r="G4" s="5" t="s">
        <v>1</v>
      </c>
      <c r="H4" s="8">
        <v>90</v>
      </c>
      <c r="I4" s="7" t="s">
        <v>2</v>
      </c>
      <c r="J4" s="3" t="s">
        <v>64</v>
      </c>
      <c r="K4" s="59">
        <v>20</v>
      </c>
      <c r="L4" s="59"/>
      <c r="M4" s="59"/>
      <c r="P4" s="37" t="s">
        <v>10</v>
      </c>
      <c r="Q4" s="40">
        <f>$C$12*Q3/H5/100*IF(E14=1,1,D19)</f>
        <v>179402343.75</v>
      </c>
      <c r="R4" s="38" t="s">
        <v>13</v>
      </c>
      <c r="S4" s="39"/>
      <c r="T4" s="39"/>
      <c r="U4" s="39"/>
    </row>
    <row r="5" spans="1:21" x14ac:dyDescent="0.45">
      <c r="G5" s="5" t="s">
        <v>53</v>
      </c>
      <c r="H5" s="10">
        <v>3.2</v>
      </c>
      <c r="I5" s="7" t="s">
        <v>3</v>
      </c>
      <c r="P5" s="39"/>
      <c r="Q5" s="39"/>
      <c r="R5" s="39"/>
      <c r="S5" s="39"/>
      <c r="T5" s="39"/>
      <c r="U5" s="39"/>
    </row>
    <row r="6" spans="1:21" x14ac:dyDescent="0.45">
      <c r="G6" s="5"/>
      <c r="H6" s="11"/>
      <c r="I6" s="7"/>
      <c r="P6" s="39"/>
      <c r="Q6" s="39"/>
      <c r="R6" s="39"/>
      <c r="S6" s="39"/>
      <c r="T6" s="39"/>
      <c r="U6" s="39"/>
    </row>
    <row r="7" spans="1:21" x14ac:dyDescent="0.45">
      <c r="B7" s="2" t="s">
        <v>22</v>
      </c>
      <c r="F7" s="17"/>
      <c r="G7" s="2" t="s">
        <v>40</v>
      </c>
      <c r="P7" s="39"/>
      <c r="Q7" s="39"/>
      <c r="R7" s="39"/>
      <c r="S7" s="39"/>
      <c r="T7" s="39"/>
      <c r="U7" s="39"/>
    </row>
    <row r="8" spans="1:21" x14ac:dyDescent="0.45">
      <c r="A8" s="37">
        <f>IF(B8="una sola",1,IF(B8="due, dx e sx, diverse tra loro",2,3))</f>
        <v>3</v>
      </c>
      <c r="B8" s="55" t="s">
        <v>21</v>
      </c>
      <c r="C8" s="56"/>
      <c r="D8" s="56"/>
      <c r="E8" s="57"/>
      <c r="G8" s="2" t="str">
        <f>IF(A8=1,"una sola trave","a sinistra")</f>
        <v>a sinistra</v>
      </c>
      <c r="J8" s="2" t="str">
        <f>IF(A8=1,"","a destra")</f>
        <v>a destra</v>
      </c>
      <c r="K8" s="32" t="str">
        <f>IF(A8=3,"uguale all'altra","")</f>
        <v>uguale all'altra</v>
      </c>
      <c r="P8" s="37" t="s">
        <v>26</v>
      </c>
      <c r="Q8" s="39"/>
      <c r="R8" s="39"/>
      <c r="S8" s="37" t="s">
        <v>27</v>
      </c>
      <c r="T8" s="39"/>
      <c r="U8" s="39"/>
    </row>
    <row r="9" spans="1:21" x14ac:dyDescent="0.45">
      <c r="P9" s="39"/>
      <c r="Q9" s="39"/>
      <c r="R9" s="39"/>
      <c r="S9" s="39"/>
      <c r="T9" s="39"/>
      <c r="U9" s="39"/>
    </row>
    <row r="10" spans="1:21" x14ac:dyDescent="0.45">
      <c r="G10" s="5" t="s">
        <v>41</v>
      </c>
      <c r="H10" s="10">
        <v>4</v>
      </c>
      <c r="I10" s="5" t="s">
        <v>3</v>
      </c>
      <c r="J10" s="5" t="s">
        <v>41</v>
      </c>
      <c r="K10" s="33">
        <v>3.8</v>
      </c>
      <c r="L10" s="5" t="s">
        <v>3</v>
      </c>
      <c r="P10" s="39"/>
      <c r="Q10" s="39"/>
      <c r="R10" s="39"/>
      <c r="S10" s="39"/>
      <c r="T10" s="39"/>
      <c r="U10" s="39"/>
    </row>
    <row r="11" spans="1:21" x14ac:dyDescent="0.45">
      <c r="K11" s="34"/>
      <c r="P11" s="39"/>
      <c r="Q11" s="39"/>
      <c r="R11" s="39"/>
      <c r="S11" s="39"/>
      <c r="T11" s="39"/>
      <c r="U11" s="39"/>
    </row>
    <row r="12" spans="1:21" x14ac:dyDescent="0.45">
      <c r="B12" s="22" t="s">
        <v>4</v>
      </c>
      <c r="C12" s="30">
        <f>Spiegazioni!G11</f>
        <v>31500</v>
      </c>
      <c r="D12" s="7" t="s">
        <v>5</v>
      </c>
      <c r="E12" s="36"/>
      <c r="F12" s="17"/>
      <c r="G12" s="2" t="s">
        <v>42</v>
      </c>
      <c r="K12" s="34"/>
      <c r="P12" s="39"/>
      <c r="Q12" s="39"/>
      <c r="R12" s="39"/>
      <c r="S12" s="39"/>
      <c r="T12" s="39"/>
      <c r="U12" s="39"/>
    </row>
    <row r="13" spans="1:21" x14ac:dyDescent="0.45">
      <c r="G13" s="5" t="s">
        <v>0</v>
      </c>
      <c r="H13" s="8">
        <v>30</v>
      </c>
      <c r="I13" s="5" t="s">
        <v>2</v>
      </c>
      <c r="J13" s="5" t="s">
        <v>0</v>
      </c>
      <c r="K13" s="35">
        <v>30</v>
      </c>
      <c r="L13" s="5" t="s">
        <v>2</v>
      </c>
      <c r="P13" s="37" t="s">
        <v>8</v>
      </c>
      <c r="Q13" s="37">
        <f>H13*H14^3/12</f>
        <v>857500</v>
      </c>
      <c r="R13" s="38" t="s">
        <v>7</v>
      </c>
      <c r="S13" s="37" t="s">
        <v>8</v>
      </c>
      <c r="T13" s="37">
        <f>IF(A8=1,0,IF(A8=2,K13*K14^3/12,Q13))</f>
        <v>857500</v>
      </c>
      <c r="U13" s="38" t="s">
        <v>7</v>
      </c>
    </row>
    <row r="14" spans="1:21" x14ac:dyDescent="0.45">
      <c r="A14" s="16"/>
      <c r="B14" s="4" t="s">
        <v>45</v>
      </c>
      <c r="D14" s="24" t="str">
        <f>IF(E14=1,"sezione nominale","sezione fessurata")</f>
        <v>sezione nominale</v>
      </c>
      <c r="E14" s="42">
        <f>Spiegazioni!S12</f>
        <v>1</v>
      </c>
      <c r="G14" s="5" t="s">
        <v>1</v>
      </c>
      <c r="H14" s="8">
        <v>70</v>
      </c>
      <c r="I14" s="5" t="s">
        <v>2</v>
      </c>
      <c r="J14" s="5" t="s">
        <v>1</v>
      </c>
      <c r="K14" s="35">
        <v>50</v>
      </c>
      <c r="L14" s="5" t="s">
        <v>2</v>
      </c>
      <c r="P14" s="37" t="s">
        <v>11</v>
      </c>
      <c r="Q14" s="40">
        <f>$C$12*Q13/H10/100*IF(E14=1,1,D21)</f>
        <v>67528125</v>
      </c>
      <c r="R14" s="38" t="s">
        <v>13</v>
      </c>
      <c r="S14" s="37" t="s">
        <v>11</v>
      </c>
      <c r="T14" s="40">
        <f>IF(A8=1,0,IF(A8=2,$C$12*T13/K10/100*IF(E14=1,1,D21),Q14))</f>
        <v>67528125</v>
      </c>
      <c r="U14" s="38" t="s">
        <v>13</v>
      </c>
    </row>
    <row r="15" spans="1:21" x14ac:dyDescent="0.45">
      <c r="K15" s="34"/>
      <c r="P15" s="37" t="s">
        <v>14</v>
      </c>
      <c r="Q15" s="41">
        <f>Q4/(Q14+T14)*2</f>
        <v>2.6567055393586005</v>
      </c>
      <c r="R15" s="37"/>
      <c r="S15" s="39"/>
      <c r="T15" s="39"/>
      <c r="U15" s="39"/>
    </row>
    <row r="16" spans="1:21" x14ac:dyDescent="0.45">
      <c r="B16" s="3" t="s">
        <v>46</v>
      </c>
      <c r="G16" s="2" t="s">
        <v>43</v>
      </c>
      <c r="I16" s="32" t="str">
        <f>IF(A3=1,"uguali a quelle superiori",IF(A3=3,"c'è un incastro",""))</f>
        <v>uguali a quelle superiori</v>
      </c>
      <c r="K16" s="34"/>
      <c r="N16" s="38" t="s">
        <v>56</v>
      </c>
      <c r="O16" s="37"/>
      <c r="P16" s="39"/>
      <c r="Q16" s="39"/>
      <c r="R16" s="39"/>
      <c r="S16" s="39"/>
      <c r="T16" s="39"/>
      <c r="U16" s="39"/>
    </row>
    <row r="17" spans="1:21" x14ac:dyDescent="0.45">
      <c r="B17" s="3" t="s">
        <v>49</v>
      </c>
      <c r="G17" s="5" t="s">
        <v>0</v>
      </c>
      <c r="H17" s="31">
        <v>30</v>
      </c>
      <c r="I17" s="5" t="s">
        <v>2</v>
      </c>
      <c r="J17" s="5" t="s">
        <v>0</v>
      </c>
      <c r="K17" s="35">
        <v>30</v>
      </c>
      <c r="L17" s="5" t="s">
        <v>2</v>
      </c>
      <c r="N17" s="37" t="s">
        <v>50</v>
      </c>
      <c r="O17" s="37" t="str">
        <f>IF(OR(H3="",H4=""),"",CONCATENATE(H3,"x",H4))</f>
        <v>30x90</v>
      </c>
      <c r="P17" s="37" t="s">
        <v>9</v>
      </c>
      <c r="Q17" s="37">
        <f>IF(A3=1,Q13,H17*H18^3/12)</f>
        <v>857500</v>
      </c>
      <c r="R17" s="38" t="s">
        <v>7</v>
      </c>
      <c r="S17" s="37" t="s">
        <v>9</v>
      </c>
      <c r="T17" s="37">
        <f>IF(A3=1,T13,IF(A8=1,0,IF(A8=3,Q17,K17*K18^3/12)))</f>
        <v>857500</v>
      </c>
      <c r="U17" s="38" t="s">
        <v>7</v>
      </c>
    </row>
    <row r="18" spans="1:21" x14ac:dyDescent="0.45">
      <c r="G18" s="5" t="s">
        <v>1</v>
      </c>
      <c r="H18" s="31">
        <v>70</v>
      </c>
      <c r="I18" s="5" t="s">
        <v>2</v>
      </c>
      <c r="J18" s="5" t="s">
        <v>1</v>
      </c>
      <c r="K18" s="35">
        <v>60</v>
      </c>
      <c r="L18" s="5" t="s">
        <v>2</v>
      </c>
      <c r="N18" s="37" t="s">
        <v>51</v>
      </c>
      <c r="O18" s="37" t="str">
        <f>IF(OR(H13="",H14=""),"",CONCATENATE(H13,"x",H14))</f>
        <v>30x70</v>
      </c>
      <c r="P18" s="37" t="s">
        <v>12</v>
      </c>
      <c r="Q18" s="40">
        <f>IF(A3=1,Q14,$C$12*Q17/H10/100*IF(E14=1,1,D21))</f>
        <v>67528125</v>
      </c>
      <c r="R18" s="38" t="s">
        <v>13</v>
      </c>
      <c r="S18" s="37" t="s">
        <v>12</v>
      </c>
      <c r="T18" s="40">
        <f>IF(A3=1,T14,IF(A8=1,0,IF(A8=3,Q18,$C$12*T17/K10/100*IF(E14=1,1,D21))))</f>
        <v>67528125</v>
      </c>
      <c r="U18" s="38" t="s">
        <v>13</v>
      </c>
    </row>
    <row r="19" spans="1:21" x14ac:dyDescent="0.45">
      <c r="A19" s="16"/>
      <c r="B19" s="7" t="s">
        <v>48</v>
      </c>
      <c r="C19" s="5"/>
      <c r="D19" s="44">
        <v>0.8</v>
      </c>
      <c r="E19" s="5"/>
      <c r="G19" s="5"/>
      <c r="H19" s="5"/>
      <c r="I19" s="5"/>
      <c r="J19" s="5"/>
      <c r="K19" s="5"/>
      <c r="L19" s="5"/>
      <c r="N19" s="37"/>
      <c r="O19" s="37" t="str">
        <f>IF(A8=1,"",IF(A8=3,O18,IF(OR(K13="",K14=""),"",CONCATENATE(K13,"x",K14))))</f>
        <v>30x70</v>
      </c>
      <c r="P19" s="37" t="s">
        <v>15</v>
      </c>
      <c r="Q19" s="41">
        <f>IF(A3&lt;3,Q4/(Q18+T18)*2,0)</f>
        <v>2.6567055393586005</v>
      </c>
      <c r="R19" s="37"/>
      <c r="S19" s="37"/>
      <c r="T19" s="37"/>
      <c r="U19" s="37"/>
    </row>
    <row r="20" spans="1:21" x14ac:dyDescent="0.45">
      <c r="A20" s="16"/>
      <c r="B20" s="5"/>
      <c r="C20" s="5"/>
      <c r="D20" s="5"/>
      <c r="E20" s="5"/>
      <c r="F20" s="7"/>
      <c r="G20" s="5"/>
      <c r="H20" s="5"/>
      <c r="I20" s="5"/>
      <c r="J20" s="5"/>
      <c r="K20" s="5"/>
      <c r="L20" s="5"/>
      <c r="N20" s="37" t="s">
        <v>52</v>
      </c>
      <c r="O20" s="37" t="str">
        <f>IF(A3=1,O18,IF(A3=3,"incastro",IF(OR(H17="",H18=""),"",CONCATENATE(H17,"x",H18))))</f>
        <v>30x70</v>
      </c>
      <c r="P20" s="27"/>
      <c r="Q20" s="27"/>
      <c r="R20" s="27"/>
      <c r="S20" s="27"/>
      <c r="T20" s="27"/>
      <c r="U20" s="27"/>
    </row>
    <row r="21" spans="1:21" s="5" customFormat="1" x14ac:dyDescent="0.45">
      <c r="A21" s="16"/>
      <c r="B21" s="7" t="s">
        <v>47</v>
      </c>
      <c r="D21" s="44">
        <v>0.5</v>
      </c>
      <c r="G21" s="3"/>
      <c r="H21" s="5" t="s">
        <v>16</v>
      </c>
      <c r="I21" s="6">
        <f>12*Q4/H5^2/1000000</f>
        <v>210.23712158203122</v>
      </c>
      <c r="J21" s="7" t="s">
        <v>17</v>
      </c>
      <c r="N21" s="37"/>
      <c r="O21" s="37" t="str">
        <f>IF(A3=1,O19,IF(A3=3,IF(A8=1,"","incastro"),IF(A8=1,"",IF(A8=3,O20,IF(OR(K17="",K18=""),"",CONCATENATE(K17,"x",K18))))))</f>
        <v>30x70</v>
      </c>
      <c r="P21" s="27"/>
      <c r="Q21" s="27"/>
      <c r="R21" s="27"/>
      <c r="S21" s="27"/>
      <c r="T21" s="27"/>
      <c r="U21" s="27"/>
    </row>
    <row r="22" spans="1:21" s="5" customFormat="1" x14ac:dyDescent="0.45">
      <c r="A22" s="16"/>
      <c r="B22" s="1"/>
      <c r="D22" s="7"/>
      <c r="G22" s="3"/>
      <c r="H22" s="5" t="s">
        <v>24</v>
      </c>
      <c r="I22" s="9">
        <f>1/(1+0.5*(Q15+Q19+2/3*Q15*Q19)/(1+(Q15+Q19)/6))</f>
        <v>0.27347020131552718</v>
      </c>
      <c r="J22" s="3"/>
      <c r="N22" s="37" t="s">
        <v>53</v>
      </c>
      <c r="O22" s="41">
        <f>H5</f>
        <v>3.2</v>
      </c>
      <c r="P22" s="27"/>
      <c r="Q22" s="27"/>
      <c r="R22" s="27"/>
      <c r="S22" s="27"/>
      <c r="T22" s="27"/>
      <c r="U22" s="27"/>
    </row>
    <row r="23" spans="1:21" s="5" customFormat="1" x14ac:dyDescent="0.45">
      <c r="A23" s="16"/>
      <c r="D23" s="7"/>
      <c r="G23" s="3"/>
      <c r="H23" s="3"/>
      <c r="I23" s="3"/>
      <c r="J23" s="3"/>
      <c r="N23" s="37" t="s">
        <v>54</v>
      </c>
      <c r="O23" s="41">
        <f>H10</f>
        <v>4</v>
      </c>
      <c r="P23" s="27"/>
      <c r="Q23" s="27"/>
      <c r="R23" s="27"/>
      <c r="S23" s="27"/>
      <c r="T23" s="27"/>
      <c r="U23" s="27"/>
    </row>
    <row r="24" spans="1:21" s="5" customFormat="1" x14ac:dyDescent="0.45">
      <c r="A24" s="16"/>
      <c r="D24" s="7"/>
      <c r="G24" s="3"/>
      <c r="H24" s="22" t="s">
        <v>18</v>
      </c>
      <c r="I24" s="23">
        <f>I21*I22</f>
        <v>57.49358796303504</v>
      </c>
      <c r="J24" s="4" t="s">
        <v>17</v>
      </c>
      <c r="N24" s="37" t="s">
        <v>55</v>
      </c>
      <c r="O24" s="41">
        <f>IF(A8=1,"",IF(A8=3,H10,K10))</f>
        <v>4</v>
      </c>
      <c r="P24" s="27"/>
      <c r="Q24" s="27"/>
      <c r="R24" s="27"/>
      <c r="S24" s="27"/>
      <c r="T24" s="27"/>
      <c r="U24" s="27"/>
    </row>
    <row r="25" spans="1:21" s="5" customFormat="1" x14ac:dyDescent="0.45">
      <c r="A25" s="16"/>
      <c r="D25" s="7"/>
      <c r="G25" s="3"/>
      <c r="H25" s="3"/>
      <c r="I25" s="3"/>
      <c r="J25" s="3"/>
      <c r="N25" s="37" t="s">
        <v>18</v>
      </c>
      <c r="O25" s="41">
        <f>I24</f>
        <v>57.49358796303504</v>
      </c>
      <c r="P25" s="27"/>
      <c r="Q25" s="27"/>
      <c r="R25" s="27"/>
      <c r="S25" s="27"/>
      <c r="T25" s="27"/>
      <c r="U25" s="27"/>
    </row>
    <row r="26" spans="1:21" s="5" customFormat="1" x14ac:dyDescent="0.45">
      <c r="A26" s="16"/>
      <c r="G26" s="3"/>
      <c r="H26" s="24" t="s">
        <v>25</v>
      </c>
      <c r="I26" s="25">
        <f>0.5*(1+Q15/3)/(1+Q15/6+Q19/6)</f>
        <v>0.5</v>
      </c>
      <c r="J26" s="22" t="s">
        <v>19</v>
      </c>
      <c r="N26" s="37" t="s">
        <v>28</v>
      </c>
      <c r="O26" s="45">
        <f>I26</f>
        <v>0.5</v>
      </c>
      <c r="P26" s="27"/>
      <c r="Q26" s="27"/>
      <c r="R26" s="27"/>
      <c r="S26" s="27"/>
      <c r="T26" s="27"/>
      <c r="U26" s="27"/>
    </row>
    <row r="27" spans="1:21" s="5" customFormat="1" x14ac:dyDescent="0.45">
      <c r="A27" s="16"/>
      <c r="B27" s="13"/>
      <c r="C27" s="13"/>
      <c r="D27" s="13"/>
      <c r="E27" s="27"/>
      <c r="G27" s="13"/>
      <c r="H27" s="13"/>
      <c r="I27" s="13"/>
      <c r="J27" s="13"/>
      <c r="K27" s="27"/>
      <c r="L27" s="27"/>
      <c r="M27" s="27"/>
      <c r="N27" s="27"/>
      <c r="O27" s="27"/>
      <c r="P27" s="27"/>
      <c r="Q27" s="27"/>
      <c r="R27" s="13"/>
      <c r="S27" s="13"/>
      <c r="T27" s="13"/>
      <c r="U27" s="27"/>
    </row>
    <row r="28" spans="1:21" s="5" customFormat="1" x14ac:dyDescent="0.45">
      <c r="A28" s="16"/>
      <c r="B28" s="13"/>
      <c r="C28" s="13"/>
      <c r="D28" s="13"/>
      <c r="E28" s="27"/>
      <c r="F28" s="13"/>
      <c r="G28" s="13"/>
      <c r="H28" s="13"/>
      <c r="I28" s="13"/>
      <c r="J28" s="13"/>
      <c r="K28" s="27"/>
      <c r="L28" s="27"/>
      <c r="M28" s="27"/>
      <c r="N28" s="27"/>
      <c r="O28" s="27"/>
      <c r="P28" s="27"/>
      <c r="Q28" s="27"/>
      <c r="R28" s="13"/>
      <c r="S28" s="13"/>
      <c r="T28" s="13"/>
      <c r="U28" s="27"/>
    </row>
    <row r="29" spans="1:21" s="13" customFormat="1" x14ac:dyDescent="0.45">
      <c r="A29" s="16"/>
      <c r="B29" s="27"/>
      <c r="C29" s="27"/>
      <c r="D29" s="27"/>
      <c r="E29" s="27"/>
      <c r="K29" s="27"/>
      <c r="L29" s="12"/>
      <c r="M29" s="12"/>
      <c r="N29" s="12"/>
      <c r="O29" s="27"/>
      <c r="P29" s="27"/>
      <c r="Q29" s="12"/>
      <c r="U29" s="27"/>
    </row>
    <row r="30" spans="1:21" s="13" customFormat="1" x14ac:dyDescent="0.45">
      <c r="A30" s="16"/>
      <c r="B30" s="27"/>
      <c r="C30" s="27"/>
      <c r="D30" s="27"/>
      <c r="E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s="13" customFormat="1" x14ac:dyDescent="0.45">
      <c r="A31" s="16"/>
      <c r="B31" s="27"/>
      <c r="C31" s="27"/>
      <c r="D31" s="27"/>
      <c r="E31" s="27"/>
      <c r="F31" s="27"/>
      <c r="G31" s="27"/>
      <c r="K31" s="27"/>
      <c r="L31" s="27"/>
      <c r="M31" s="27"/>
      <c r="N31" s="27"/>
      <c r="O31" s="27"/>
      <c r="P31" s="27"/>
      <c r="Q31" s="27"/>
      <c r="U31" s="27"/>
    </row>
    <row r="32" spans="1:21" s="13" customFormat="1" x14ac:dyDescent="0.45">
      <c r="A32" s="16"/>
      <c r="B32" s="27"/>
      <c r="C32" s="27"/>
      <c r="D32" s="27"/>
      <c r="E32" s="27"/>
      <c r="G32" s="27"/>
      <c r="K32" s="27"/>
      <c r="L32" s="27"/>
      <c r="M32" s="27"/>
      <c r="N32" s="27"/>
      <c r="O32" s="27"/>
      <c r="P32" s="27"/>
      <c r="Q32" s="27"/>
      <c r="U32" s="27"/>
    </row>
    <row r="33" spans="1:21" s="13" customFormat="1" x14ac:dyDescent="0.45">
      <c r="A33" s="16"/>
      <c r="B33" s="27"/>
      <c r="C33" s="27"/>
      <c r="D33" s="27"/>
      <c r="E33" s="12"/>
      <c r="F33" s="27"/>
      <c r="G33" s="12"/>
      <c r="H33" s="28"/>
      <c r="I33" s="27"/>
      <c r="J33" s="27"/>
      <c r="K33" s="27"/>
      <c r="L33" s="27"/>
      <c r="M33" s="27"/>
      <c r="N33" s="27"/>
      <c r="O33" s="12"/>
      <c r="P33" s="27"/>
      <c r="Q33" s="12"/>
      <c r="R33" s="27"/>
      <c r="S33" s="27"/>
      <c r="T33" s="27"/>
      <c r="U33" s="27"/>
    </row>
    <row r="34" spans="1:21" s="13" customFormat="1" x14ac:dyDescent="0.45">
      <c r="A34" s="16"/>
      <c r="B34" s="5"/>
      <c r="C34" s="5"/>
      <c r="D34" s="5"/>
      <c r="E34" s="5"/>
      <c r="F34" s="27"/>
      <c r="G34" s="5"/>
      <c r="H34" s="5"/>
      <c r="I34" s="5"/>
      <c r="J34" s="5"/>
      <c r="K34" s="5"/>
      <c r="L34" s="5"/>
      <c r="M34" s="5"/>
      <c r="N34" s="5"/>
      <c r="O34" s="5"/>
      <c r="P34" s="27"/>
      <c r="Q34" s="27"/>
      <c r="R34" s="27"/>
      <c r="S34" s="27"/>
      <c r="T34" s="27"/>
      <c r="U34" s="27"/>
    </row>
    <row r="35" spans="1:21" s="13" customFormat="1" x14ac:dyDescent="0.45">
      <c r="A35" s="1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7"/>
      <c r="P35" s="27"/>
      <c r="Q35" s="27"/>
      <c r="R35" s="27"/>
      <c r="S35" s="27"/>
      <c r="T35" s="27"/>
      <c r="U35" s="27"/>
    </row>
    <row r="36" spans="1:21" s="5" customFormat="1" x14ac:dyDescent="0.45">
      <c r="A36" s="16"/>
      <c r="O36" s="7"/>
      <c r="P36" s="27"/>
      <c r="Q36" s="27"/>
      <c r="R36" s="27"/>
      <c r="S36" s="27"/>
      <c r="T36" s="27"/>
      <c r="U36" s="27"/>
    </row>
    <row r="37" spans="1:21" s="5" customFormat="1" x14ac:dyDescent="0.45">
      <c r="A37" s="16"/>
      <c r="I37" s="6"/>
      <c r="O37" s="7"/>
      <c r="P37" s="27"/>
      <c r="Q37" s="27"/>
      <c r="R37" s="12"/>
      <c r="S37" s="27"/>
      <c r="T37" s="27"/>
      <c r="U37" s="27"/>
    </row>
    <row r="38" spans="1:21" s="5" customFormat="1" x14ac:dyDescent="0.45">
      <c r="A38" s="16"/>
      <c r="D38" s="13"/>
      <c r="P38" s="27"/>
      <c r="Q38" s="27"/>
      <c r="R38" s="27"/>
      <c r="S38" s="27"/>
      <c r="T38" s="27"/>
      <c r="U38" s="27"/>
    </row>
    <row r="39" spans="1:21" s="5" customFormat="1" x14ac:dyDescent="0.45">
      <c r="A39" s="16"/>
      <c r="E39" s="15"/>
      <c r="P39" s="27"/>
      <c r="Q39" s="27"/>
      <c r="R39" s="27"/>
      <c r="S39" s="27"/>
      <c r="T39" s="27"/>
      <c r="U39" s="27"/>
    </row>
    <row r="40" spans="1:21" s="5" customFormat="1" x14ac:dyDescent="0.45">
      <c r="A40" s="16"/>
      <c r="F40" s="16"/>
      <c r="P40" s="27"/>
      <c r="Q40" s="27"/>
      <c r="R40" s="27"/>
      <c r="S40" s="27"/>
      <c r="T40" s="27"/>
      <c r="U40" s="27"/>
    </row>
    <row r="41" spans="1:21" s="5" customFormat="1" x14ac:dyDescent="0.45">
      <c r="A41" s="16"/>
      <c r="P41" s="27"/>
      <c r="Q41" s="27"/>
      <c r="R41" s="27"/>
      <c r="S41" s="27"/>
      <c r="T41" s="27"/>
      <c r="U41" s="27"/>
    </row>
    <row r="42" spans="1:21" s="5" customFormat="1" x14ac:dyDescent="0.45">
      <c r="A42" s="16"/>
      <c r="P42" s="27"/>
      <c r="Q42" s="27"/>
      <c r="R42" s="27"/>
      <c r="S42" s="27"/>
      <c r="T42" s="27"/>
      <c r="U42" s="27"/>
    </row>
    <row r="43" spans="1:21" s="5" customFormat="1" x14ac:dyDescent="0.45">
      <c r="A43" s="16"/>
      <c r="P43" s="27"/>
      <c r="Q43" s="27"/>
      <c r="R43" s="27"/>
      <c r="S43" s="27"/>
      <c r="T43" s="27"/>
      <c r="U43" s="27"/>
    </row>
    <row r="44" spans="1:21" s="5" customFormat="1" x14ac:dyDescent="0.45">
      <c r="A44" s="16"/>
      <c r="P44" s="27"/>
      <c r="Q44" s="27"/>
      <c r="R44" s="27"/>
      <c r="S44" s="27"/>
      <c r="T44" s="27"/>
      <c r="U44" s="27"/>
    </row>
    <row r="45" spans="1:21" s="5" customFormat="1" x14ac:dyDescent="0.45">
      <c r="A45" s="16"/>
      <c r="P45" s="27"/>
      <c r="Q45" s="27"/>
      <c r="R45" s="27"/>
      <c r="S45" s="27"/>
      <c r="T45" s="27"/>
      <c r="U45" s="27"/>
    </row>
    <row r="46" spans="1:21" s="5" customFormat="1" x14ac:dyDescent="0.45">
      <c r="A46" s="16"/>
      <c r="P46" s="27"/>
      <c r="Q46" s="27"/>
      <c r="R46" s="27"/>
      <c r="S46" s="27"/>
      <c r="T46" s="27"/>
      <c r="U46" s="27"/>
    </row>
    <row r="47" spans="1:21" s="5" customFormat="1" x14ac:dyDescent="0.45">
      <c r="A47" s="16"/>
      <c r="D47" s="14"/>
      <c r="P47" s="27"/>
      <c r="Q47" s="27"/>
      <c r="R47" s="27"/>
      <c r="S47" s="27"/>
      <c r="T47" s="27"/>
      <c r="U47" s="27"/>
    </row>
    <row r="48" spans="1:21" s="5" customFormat="1" x14ac:dyDescent="0.45">
      <c r="A48" s="32"/>
      <c r="B48" s="3"/>
      <c r="C48" s="3"/>
      <c r="D48" s="3"/>
      <c r="E48" s="3"/>
      <c r="G48" s="3"/>
      <c r="H48" s="3"/>
      <c r="I48" s="3"/>
      <c r="J48" s="3"/>
      <c r="K48" s="3"/>
      <c r="L48" s="3"/>
      <c r="O48" s="3"/>
      <c r="P48" s="26"/>
      <c r="Q48" s="26"/>
      <c r="R48" s="26"/>
      <c r="S48" s="26"/>
      <c r="T48" s="26"/>
      <c r="U48" s="26"/>
    </row>
    <row r="49" spans="1:21" s="5" customFormat="1" x14ac:dyDescent="0.45">
      <c r="A49" s="3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O49" s="3"/>
      <c r="P49" s="26"/>
      <c r="Q49" s="26"/>
      <c r="R49" s="26"/>
      <c r="S49" s="26"/>
      <c r="T49" s="26"/>
      <c r="U49" s="26"/>
    </row>
  </sheetData>
  <sheetProtection sheet="1" objects="1" scenarios="1" selectLockedCells="1"/>
  <mergeCells count="4">
    <mergeCell ref="B3:E3"/>
    <mergeCell ref="B8:E8"/>
    <mergeCell ref="K3:M3"/>
    <mergeCell ref="K4:M4"/>
  </mergeCells>
  <conditionalFormatting sqref="F13">
    <cfRule type="expression" dxfId="41" priority="11" stopIfTrue="1">
      <formula>"$F$12=2"</formula>
    </cfRule>
  </conditionalFormatting>
  <conditionalFormatting sqref="K22:K23">
    <cfRule type="expression" dxfId="40" priority="9">
      <formula>#REF!="no"</formula>
    </cfRule>
    <cfRule type="expression" dxfId="39" priority="10">
      <formula>#REF!="no"</formula>
    </cfRule>
  </conditionalFormatting>
  <conditionalFormatting sqref="G17:L18">
    <cfRule type="expression" dxfId="38" priority="8">
      <formula>($A$3&lt;&gt;2)</formula>
    </cfRule>
  </conditionalFormatting>
  <conditionalFormatting sqref="H17:H18">
    <cfRule type="expression" dxfId="37" priority="7">
      <formula>$A$3=2</formula>
    </cfRule>
  </conditionalFormatting>
  <conditionalFormatting sqref="J10:L18">
    <cfRule type="expression" dxfId="36" priority="6">
      <formula>$A$8=1</formula>
    </cfRule>
  </conditionalFormatting>
  <conditionalFormatting sqref="K10 K13:K14">
    <cfRule type="expression" dxfId="35" priority="5">
      <formula>$A$8=2</formula>
    </cfRule>
  </conditionalFormatting>
  <conditionalFormatting sqref="J10:L10 J13:L14 J17:L18">
    <cfRule type="expression" dxfId="34" priority="4">
      <formula>$A$8=3</formula>
    </cfRule>
  </conditionalFormatting>
  <conditionalFormatting sqref="K17:K18">
    <cfRule type="expression" dxfId="33" priority="3">
      <formula>AND($A$3=2,$A$8=2)</formula>
    </cfRule>
  </conditionalFormatting>
  <conditionalFormatting sqref="B16:D21">
    <cfRule type="expression" dxfId="32" priority="2">
      <formula>$E$14=1</formula>
    </cfRule>
  </conditionalFormatting>
  <conditionalFormatting sqref="D19 D21">
    <cfRule type="expression" dxfId="31" priority="1">
      <formula>$E$14=2</formula>
    </cfRule>
  </conditionalFormatting>
  <dataValidations count="2">
    <dataValidation type="list" allowBlank="1" showInputMessage="1" showErrorMessage="1" sqref="B3:E3" xr:uid="{00000000-0002-0000-0700-000000000000}">
      <formula1>"uguali tra loro,diverse tra loro,inferiormente c'è un incastro"</formula1>
    </dataValidation>
    <dataValidation type="list" allowBlank="1" showInputMessage="1" showErrorMessage="1" sqref="B8:E8" xr:uid="{00000000-0002-0000-0700-000001000000}">
      <mc:AlternateContent xmlns:x12ac="http://schemas.microsoft.com/office/spreadsheetml/2011/1/ac" xmlns:mc="http://schemas.openxmlformats.org/markup-compatibility/2006">
        <mc:Choice Requires="x12ac">
          <x12ac:list>una sola,"due, dx e sx, diverse tra loro","due, dx e sx, uguali tra loro"</x12ac:list>
        </mc:Choice>
        <mc:Fallback>
          <formula1>"una sola,due, dx e sx, diverse tra loro,due, dx e sx, uguali tra loro"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U49"/>
  <sheetViews>
    <sheetView workbookViewId="0">
      <selection activeCell="D21" sqref="D21"/>
    </sheetView>
  </sheetViews>
  <sheetFormatPr defaultColWidth="9.1328125" defaultRowHeight="14.25" x14ac:dyDescent="0.45"/>
  <cols>
    <col min="1" max="1" width="9.1328125" style="32"/>
    <col min="2" max="6" width="9.1328125" style="3"/>
    <col min="7" max="7" width="9.73046875" style="3" bestFit="1" customWidth="1"/>
    <col min="8" max="12" width="9.1328125" style="3"/>
    <col min="13" max="14" width="9.1328125" style="5"/>
    <col min="15" max="15" width="9.1328125" style="3"/>
    <col min="16" max="21" width="9.1328125" style="26"/>
    <col min="22" max="16384" width="9.1328125" style="3"/>
  </cols>
  <sheetData>
    <row r="2" spans="1:21" x14ac:dyDescent="0.45">
      <c r="B2" s="2" t="s">
        <v>23</v>
      </c>
      <c r="F2" s="17"/>
      <c r="G2" s="4" t="s">
        <v>44</v>
      </c>
      <c r="H2" s="5"/>
      <c r="I2" s="5"/>
      <c r="J2" s="7" t="s">
        <v>62</v>
      </c>
    </row>
    <row r="3" spans="1:21" x14ac:dyDescent="0.45">
      <c r="A3" s="37">
        <f>IF(B3="uguali tra loro",1,IF(B3="diverse tra loro",2,3))</f>
        <v>1</v>
      </c>
      <c r="B3" s="55" t="s">
        <v>33</v>
      </c>
      <c r="C3" s="56"/>
      <c r="D3" s="56"/>
      <c r="E3" s="57"/>
      <c r="G3" s="5" t="s">
        <v>0</v>
      </c>
      <c r="H3" s="8">
        <v>30</v>
      </c>
      <c r="I3" s="7" t="s">
        <v>2</v>
      </c>
      <c r="J3" s="3" t="s">
        <v>63</v>
      </c>
      <c r="K3" s="58"/>
      <c r="L3" s="58"/>
      <c r="M3" s="58"/>
      <c r="P3" s="37" t="s">
        <v>6</v>
      </c>
      <c r="Q3" s="37">
        <f>H3*H4^3/12</f>
        <v>1822500</v>
      </c>
      <c r="R3" s="38" t="s">
        <v>7</v>
      </c>
      <c r="S3" s="39"/>
      <c r="T3" s="39"/>
      <c r="U3" s="39"/>
    </row>
    <row r="4" spans="1:21" x14ac:dyDescent="0.45">
      <c r="B4" s="1"/>
      <c r="G4" s="5" t="s">
        <v>1</v>
      </c>
      <c r="H4" s="8">
        <v>90</v>
      </c>
      <c r="I4" s="7" t="s">
        <v>2</v>
      </c>
      <c r="J4" s="3" t="s">
        <v>64</v>
      </c>
      <c r="K4" s="59" t="s">
        <v>85</v>
      </c>
      <c r="L4" s="59"/>
      <c r="M4" s="59"/>
      <c r="P4" s="37" t="s">
        <v>10</v>
      </c>
      <c r="Q4" s="40">
        <f>$C$12*Q3/H5/100*IF(E14=1,1,D19)</f>
        <v>179402343.75</v>
      </c>
      <c r="R4" s="38" t="s">
        <v>13</v>
      </c>
      <c r="S4" s="39"/>
      <c r="T4" s="39"/>
      <c r="U4" s="39"/>
    </row>
    <row r="5" spans="1:21" x14ac:dyDescent="0.45">
      <c r="G5" s="5" t="s">
        <v>53</v>
      </c>
      <c r="H5" s="10">
        <v>3.2</v>
      </c>
      <c r="I5" s="7" t="s">
        <v>3</v>
      </c>
      <c r="P5" s="39"/>
      <c r="Q5" s="39"/>
      <c r="R5" s="39"/>
      <c r="S5" s="39"/>
      <c r="T5" s="39"/>
      <c r="U5" s="39"/>
    </row>
    <row r="6" spans="1:21" x14ac:dyDescent="0.45">
      <c r="G6" s="5"/>
      <c r="H6" s="11"/>
      <c r="I6" s="7"/>
      <c r="P6" s="39"/>
      <c r="Q6" s="39"/>
      <c r="R6" s="39"/>
      <c r="S6" s="39"/>
      <c r="T6" s="39"/>
      <c r="U6" s="39"/>
    </row>
    <row r="7" spans="1:21" x14ac:dyDescent="0.45">
      <c r="B7" s="2" t="s">
        <v>22</v>
      </c>
      <c r="F7" s="17"/>
      <c r="G7" s="2" t="s">
        <v>40</v>
      </c>
      <c r="P7" s="39"/>
      <c r="Q7" s="39"/>
      <c r="R7" s="39"/>
      <c r="S7" s="39"/>
      <c r="T7" s="39"/>
      <c r="U7" s="39"/>
    </row>
    <row r="8" spans="1:21" x14ac:dyDescent="0.45">
      <c r="A8" s="37">
        <f>IF(B8="una sola",1,IF(B8="due, dx e sx, diverse tra loro",2,3))</f>
        <v>1</v>
      </c>
      <c r="B8" s="55" t="s">
        <v>20</v>
      </c>
      <c r="C8" s="56"/>
      <c r="D8" s="56"/>
      <c r="E8" s="57"/>
      <c r="G8" s="2" t="str">
        <f>IF(A8=1,"una sola trave","a sinistra")</f>
        <v>una sola trave</v>
      </c>
      <c r="J8" s="2" t="str">
        <f>IF(A8=1,"","a destra")</f>
        <v/>
      </c>
      <c r="K8" s="32" t="str">
        <f>IF(A8=3,"uguale all'altra","")</f>
        <v/>
      </c>
      <c r="P8" s="37" t="s">
        <v>26</v>
      </c>
      <c r="Q8" s="39"/>
      <c r="R8" s="39"/>
      <c r="S8" s="37" t="s">
        <v>27</v>
      </c>
      <c r="T8" s="39"/>
      <c r="U8" s="39"/>
    </row>
    <row r="9" spans="1:21" x14ac:dyDescent="0.45">
      <c r="P9" s="39"/>
      <c r="Q9" s="39"/>
      <c r="R9" s="39"/>
      <c r="S9" s="39"/>
      <c r="T9" s="39"/>
      <c r="U9" s="39"/>
    </row>
    <row r="10" spans="1:21" x14ac:dyDescent="0.45">
      <c r="G10" s="5" t="s">
        <v>41</v>
      </c>
      <c r="H10" s="10">
        <v>4</v>
      </c>
      <c r="I10" s="5" t="s">
        <v>3</v>
      </c>
      <c r="J10" s="5" t="s">
        <v>41</v>
      </c>
      <c r="K10" s="33">
        <v>3.8</v>
      </c>
      <c r="L10" s="5" t="s">
        <v>3</v>
      </c>
      <c r="P10" s="39"/>
      <c r="Q10" s="39"/>
      <c r="R10" s="39"/>
      <c r="S10" s="39"/>
      <c r="T10" s="39"/>
      <c r="U10" s="39"/>
    </row>
    <row r="11" spans="1:21" x14ac:dyDescent="0.45">
      <c r="K11" s="34"/>
      <c r="P11" s="39"/>
      <c r="Q11" s="39"/>
      <c r="R11" s="39"/>
      <c r="S11" s="39"/>
      <c r="T11" s="39"/>
      <c r="U11" s="39"/>
    </row>
    <row r="12" spans="1:21" x14ac:dyDescent="0.45">
      <c r="B12" s="22" t="s">
        <v>4</v>
      </c>
      <c r="C12" s="30">
        <f>Spiegazioni!G11</f>
        <v>31500</v>
      </c>
      <c r="D12" s="7" t="s">
        <v>5</v>
      </c>
      <c r="E12" s="36"/>
      <c r="F12" s="17"/>
      <c r="G12" s="2" t="s">
        <v>42</v>
      </c>
      <c r="K12" s="34"/>
      <c r="P12" s="39"/>
      <c r="Q12" s="39"/>
      <c r="R12" s="39"/>
      <c r="S12" s="39"/>
      <c r="T12" s="39"/>
      <c r="U12" s="39"/>
    </row>
    <row r="13" spans="1:21" x14ac:dyDescent="0.45">
      <c r="G13" s="5" t="s">
        <v>0</v>
      </c>
      <c r="H13" s="8">
        <v>30</v>
      </c>
      <c r="I13" s="5" t="s">
        <v>2</v>
      </c>
      <c r="J13" s="5" t="s">
        <v>0</v>
      </c>
      <c r="K13" s="35">
        <v>30</v>
      </c>
      <c r="L13" s="5" t="s">
        <v>2</v>
      </c>
      <c r="P13" s="37" t="s">
        <v>8</v>
      </c>
      <c r="Q13" s="37">
        <f>H13*H14^3/12</f>
        <v>857500</v>
      </c>
      <c r="R13" s="38" t="s">
        <v>7</v>
      </c>
      <c r="S13" s="37" t="s">
        <v>8</v>
      </c>
      <c r="T13" s="37">
        <f>IF(A8=1,0,IF(A8=2,K13*K14^3/12,Q13))</f>
        <v>0</v>
      </c>
      <c r="U13" s="38" t="s">
        <v>7</v>
      </c>
    </row>
    <row r="14" spans="1:21" x14ac:dyDescent="0.45">
      <c r="A14" s="16"/>
      <c r="B14" s="4" t="s">
        <v>45</v>
      </c>
      <c r="D14" s="24" t="str">
        <f>IF(E14=1,"sezione nominale","sezione fessurata")</f>
        <v>sezione nominale</v>
      </c>
      <c r="E14" s="42">
        <f>Spiegazioni!S12</f>
        <v>1</v>
      </c>
      <c r="G14" s="5" t="s">
        <v>1</v>
      </c>
      <c r="H14" s="8">
        <v>70</v>
      </c>
      <c r="I14" s="5" t="s">
        <v>2</v>
      </c>
      <c r="J14" s="5" t="s">
        <v>1</v>
      </c>
      <c r="K14" s="35">
        <v>50</v>
      </c>
      <c r="L14" s="5" t="s">
        <v>2</v>
      </c>
      <c r="P14" s="37" t="s">
        <v>11</v>
      </c>
      <c r="Q14" s="40">
        <f>$C$12*Q13/H10/100*IF(E14=1,1,D21)</f>
        <v>67528125</v>
      </c>
      <c r="R14" s="38" t="s">
        <v>13</v>
      </c>
      <c r="S14" s="37" t="s">
        <v>11</v>
      </c>
      <c r="T14" s="40">
        <f>IF(A8=1,0,IF(A8=2,$C$12*T13/K10/100*IF(E14=1,1,D21),Q14))</f>
        <v>0</v>
      </c>
      <c r="U14" s="38" t="s">
        <v>13</v>
      </c>
    </row>
    <row r="15" spans="1:21" x14ac:dyDescent="0.45">
      <c r="K15" s="34"/>
      <c r="P15" s="37" t="s">
        <v>14</v>
      </c>
      <c r="Q15" s="41">
        <f>Q4/(Q14+T14)*2</f>
        <v>5.3134110787172011</v>
      </c>
      <c r="R15" s="37"/>
      <c r="S15" s="39"/>
      <c r="T15" s="39"/>
      <c r="U15" s="39"/>
    </row>
    <row r="16" spans="1:21" x14ac:dyDescent="0.45">
      <c r="B16" s="3" t="s">
        <v>46</v>
      </c>
      <c r="G16" s="2" t="s">
        <v>43</v>
      </c>
      <c r="I16" s="32" t="str">
        <f>IF(A3=1,"uguali a quelle superiori",IF(A3=3,"c'è un incastro",""))</f>
        <v>uguali a quelle superiori</v>
      </c>
      <c r="K16" s="34"/>
      <c r="N16" s="38" t="s">
        <v>56</v>
      </c>
      <c r="O16" s="37"/>
      <c r="P16" s="39"/>
      <c r="Q16" s="39"/>
      <c r="R16" s="39"/>
      <c r="S16" s="39"/>
      <c r="T16" s="39"/>
      <c r="U16" s="39"/>
    </row>
    <row r="17" spans="1:21" x14ac:dyDescent="0.45">
      <c r="B17" s="3" t="s">
        <v>49</v>
      </c>
      <c r="G17" s="5" t="s">
        <v>0</v>
      </c>
      <c r="H17" s="31">
        <v>30</v>
      </c>
      <c r="I17" s="5" t="s">
        <v>2</v>
      </c>
      <c r="J17" s="5" t="s">
        <v>0</v>
      </c>
      <c r="K17" s="35">
        <v>30</v>
      </c>
      <c r="L17" s="5" t="s">
        <v>2</v>
      </c>
      <c r="N17" s="37" t="s">
        <v>50</v>
      </c>
      <c r="O17" s="37" t="str">
        <f>IF(OR(H3="",H4=""),"",CONCATENATE(H3,"x",H4))</f>
        <v>30x90</v>
      </c>
      <c r="P17" s="37" t="s">
        <v>9</v>
      </c>
      <c r="Q17" s="37">
        <f>IF(A3=1,Q13,H17*H18^3/12)</f>
        <v>857500</v>
      </c>
      <c r="R17" s="38" t="s">
        <v>7</v>
      </c>
      <c r="S17" s="37" t="s">
        <v>9</v>
      </c>
      <c r="T17" s="37">
        <f>IF(A3=1,T13,IF(A8=1,0,IF(A8=3,Q17,K17*K18^3/12)))</f>
        <v>0</v>
      </c>
      <c r="U17" s="38" t="s">
        <v>7</v>
      </c>
    </row>
    <row r="18" spans="1:21" x14ac:dyDescent="0.45">
      <c r="G18" s="5" t="s">
        <v>1</v>
      </c>
      <c r="H18" s="31">
        <v>70</v>
      </c>
      <c r="I18" s="5" t="s">
        <v>2</v>
      </c>
      <c r="J18" s="5" t="s">
        <v>1</v>
      </c>
      <c r="K18" s="35">
        <v>60</v>
      </c>
      <c r="L18" s="5" t="s">
        <v>2</v>
      </c>
      <c r="N18" s="37" t="s">
        <v>51</v>
      </c>
      <c r="O18" s="37" t="str">
        <f>IF(OR(H13="",H14=""),"",CONCATENATE(H13,"x",H14))</f>
        <v>30x70</v>
      </c>
      <c r="P18" s="37" t="s">
        <v>12</v>
      </c>
      <c r="Q18" s="40">
        <f>IF(A3=1,Q14,$C$12*Q17/H10/100*IF(E14=1,1,D21))</f>
        <v>67528125</v>
      </c>
      <c r="R18" s="38" t="s">
        <v>13</v>
      </c>
      <c r="S18" s="37" t="s">
        <v>12</v>
      </c>
      <c r="T18" s="40">
        <f>IF(A3=1,T14,IF(A8=1,0,IF(A8=3,Q18,$C$12*T17/K10/100*IF(E14=1,1,D21))))</f>
        <v>0</v>
      </c>
      <c r="U18" s="38" t="s">
        <v>13</v>
      </c>
    </row>
    <row r="19" spans="1:21" x14ac:dyDescent="0.45">
      <c r="A19" s="16"/>
      <c r="B19" s="7" t="s">
        <v>48</v>
      </c>
      <c r="C19" s="5"/>
      <c r="D19" s="44">
        <v>0.8</v>
      </c>
      <c r="E19" s="5"/>
      <c r="G19" s="5"/>
      <c r="H19" s="5"/>
      <c r="I19" s="5"/>
      <c r="J19" s="5"/>
      <c r="K19" s="5"/>
      <c r="L19" s="5"/>
      <c r="N19" s="37"/>
      <c r="O19" s="37" t="str">
        <f>IF(A8=1,"",IF(A8=3,O18,IF(OR(K13="",K14=""),"",CONCATENATE(K13,"x",K14))))</f>
        <v/>
      </c>
      <c r="P19" s="37" t="s">
        <v>15</v>
      </c>
      <c r="Q19" s="41">
        <f>IF(A3&lt;3,Q4/(Q18+T18)*2,0)</f>
        <v>5.3134110787172011</v>
      </c>
      <c r="R19" s="37"/>
      <c r="S19" s="37"/>
      <c r="T19" s="37"/>
      <c r="U19" s="37"/>
    </row>
    <row r="20" spans="1:21" x14ac:dyDescent="0.45">
      <c r="A20" s="16"/>
      <c r="B20" s="5"/>
      <c r="C20" s="5"/>
      <c r="D20" s="5"/>
      <c r="E20" s="5"/>
      <c r="F20" s="7"/>
      <c r="G20" s="5"/>
      <c r="H20" s="5"/>
      <c r="I20" s="5"/>
      <c r="J20" s="5"/>
      <c r="K20" s="5"/>
      <c r="L20" s="5"/>
      <c r="N20" s="37" t="s">
        <v>52</v>
      </c>
      <c r="O20" s="37" t="str">
        <f>IF(A3=1,O18,IF(A3=3,"incastro",IF(OR(H17="",H18=""),"",CONCATENATE(H17,"x",H18))))</f>
        <v>30x70</v>
      </c>
      <c r="P20" s="27"/>
      <c r="Q20" s="27"/>
      <c r="R20" s="27"/>
      <c r="S20" s="27"/>
      <c r="T20" s="27"/>
      <c r="U20" s="27"/>
    </row>
    <row r="21" spans="1:21" s="5" customFormat="1" x14ac:dyDescent="0.45">
      <c r="A21" s="16"/>
      <c r="B21" s="7" t="s">
        <v>47</v>
      </c>
      <c r="D21" s="44">
        <v>0.5</v>
      </c>
      <c r="G21" s="3"/>
      <c r="H21" s="5" t="s">
        <v>16</v>
      </c>
      <c r="I21" s="6">
        <f>12*Q4/H5^2/1000000</f>
        <v>210.23712158203122</v>
      </c>
      <c r="J21" s="7" t="s">
        <v>17</v>
      </c>
      <c r="N21" s="37"/>
      <c r="O21" s="37" t="str">
        <f>IF(A3=1,O19,IF(A3=3,IF(A8=1,"","incastro"),IF(A8=1,"",IF(A8=3,O20,IF(OR(K17="",K18=""),"",CONCATENATE(K17,"x",K18))))))</f>
        <v/>
      </c>
      <c r="P21" s="27"/>
      <c r="Q21" s="27"/>
      <c r="R21" s="27"/>
      <c r="S21" s="27"/>
      <c r="T21" s="27"/>
      <c r="U21" s="27"/>
    </row>
    <row r="22" spans="1:21" s="5" customFormat="1" x14ac:dyDescent="0.45">
      <c r="A22" s="16"/>
      <c r="B22" s="1"/>
      <c r="D22" s="7"/>
      <c r="G22" s="3"/>
      <c r="H22" s="5" t="s">
        <v>24</v>
      </c>
      <c r="I22" s="9">
        <f>1/(1+0.5*(Q15+Q19+2/3*Q15*Q19)/(1+(Q15+Q19)/6))</f>
        <v>0.1583929808358347</v>
      </c>
      <c r="J22" s="3"/>
      <c r="N22" s="37" t="s">
        <v>53</v>
      </c>
      <c r="O22" s="41">
        <f>H5</f>
        <v>3.2</v>
      </c>
      <c r="P22" s="27"/>
      <c r="Q22" s="27"/>
      <c r="R22" s="27"/>
      <c r="S22" s="27"/>
      <c r="T22" s="27"/>
      <c r="U22" s="27"/>
    </row>
    <row r="23" spans="1:21" s="5" customFormat="1" x14ac:dyDescent="0.45">
      <c r="A23" s="16"/>
      <c r="D23" s="7"/>
      <c r="G23" s="3"/>
      <c r="H23" s="3"/>
      <c r="I23" s="3"/>
      <c r="J23" s="3"/>
      <c r="N23" s="37" t="s">
        <v>54</v>
      </c>
      <c r="O23" s="41">
        <f>H10</f>
        <v>4</v>
      </c>
      <c r="P23" s="27"/>
      <c r="Q23" s="27"/>
      <c r="R23" s="27"/>
      <c r="S23" s="27"/>
      <c r="T23" s="27"/>
      <c r="U23" s="27"/>
    </row>
    <row r="24" spans="1:21" s="5" customFormat="1" x14ac:dyDescent="0.45">
      <c r="A24" s="16"/>
      <c r="D24" s="7"/>
      <c r="G24" s="3"/>
      <c r="H24" s="22" t="s">
        <v>18</v>
      </c>
      <c r="I24" s="23">
        <f>I21*I22</f>
        <v>33.30008436972372</v>
      </c>
      <c r="J24" s="4" t="s">
        <v>17</v>
      </c>
      <c r="N24" s="37" t="s">
        <v>55</v>
      </c>
      <c r="O24" s="41" t="str">
        <f>IF(A8=1,"",IF(A8=3,H10,K10))</f>
        <v/>
      </c>
      <c r="P24" s="27"/>
      <c r="Q24" s="27"/>
      <c r="R24" s="27"/>
      <c r="S24" s="27"/>
      <c r="T24" s="27"/>
      <c r="U24" s="27"/>
    </row>
    <row r="25" spans="1:21" s="5" customFormat="1" x14ac:dyDescent="0.45">
      <c r="A25" s="16"/>
      <c r="D25" s="7"/>
      <c r="G25" s="3"/>
      <c r="H25" s="3"/>
      <c r="I25" s="3"/>
      <c r="J25" s="3"/>
      <c r="N25" s="37" t="s">
        <v>18</v>
      </c>
      <c r="O25" s="41">
        <f>I24</f>
        <v>33.30008436972372</v>
      </c>
      <c r="P25" s="27"/>
      <c r="Q25" s="27"/>
      <c r="R25" s="27"/>
      <c r="S25" s="27"/>
      <c r="T25" s="27"/>
      <c r="U25" s="27"/>
    </row>
    <row r="26" spans="1:21" s="5" customFormat="1" x14ac:dyDescent="0.45">
      <c r="A26" s="16"/>
      <c r="G26" s="3"/>
      <c r="H26" s="24" t="s">
        <v>25</v>
      </c>
      <c r="I26" s="25">
        <f>0.5*(1+Q15/3)/(1+Q15/6+Q19/6)</f>
        <v>0.5</v>
      </c>
      <c r="J26" s="22" t="s">
        <v>19</v>
      </c>
      <c r="N26" s="37" t="s">
        <v>28</v>
      </c>
      <c r="O26" s="45">
        <f>I26</f>
        <v>0.5</v>
      </c>
      <c r="P26" s="27"/>
      <c r="Q26" s="27"/>
      <c r="R26" s="27"/>
      <c r="S26" s="27"/>
      <c r="T26" s="27"/>
      <c r="U26" s="27"/>
    </row>
    <row r="27" spans="1:21" s="5" customFormat="1" x14ac:dyDescent="0.45">
      <c r="A27" s="16"/>
      <c r="B27" s="13"/>
      <c r="C27" s="13"/>
      <c r="D27" s="13"/>
      <c r="E27" s="27"/>
      <c r="G27" s="13"/>
      <c r="H27" s="13"/>
      <c r="I27" s="13"/>
      <c r="J27" s="13"/>
      <c r="K27" s="27"/>
      <c r="L27" s="27"/>
      <c r="M27" s="27"/>
      <c r="N27" s="27"/>
      <c r="O27" s="27"/>
      <c r="P27" s="27"/>
      <c r="Q27" s="27"/>
      <c r="R27" s="13"/>
      <c r="S27" s="13"/>
      <c r="T27" s="13"/>
      <c r="U27" s="27"/>
    </row>
    <row r="28" spans="1:21" s="5" customFormat="1" x14ac:dyDescent="0.45">
      <c r="A28" s="16"/>
      <c r="B28" s="13"/>
      <c r="C28" s="13"/>
      <c r="D28" s="13"/>
      <c r="E28" s="27"/>
      <c r="F28" s="13"/>
      <c r="G28" s="13"/>
      <c r="H28" s="13"/>
      <c r="I28" s="13"/>
      <c r="J28" s="13"/>
      <c r="K28" s="27"/>
      <c r="L28" s="27"/>
      <c r="M28" s="27"/>
      <c r="N28" s="27"/>
      <c r="O28" s="27"/>
      <c r="P28" s="27"/>
      <c r="Q28" s="27"/>
      <c r="R28" s="13"/>
      <c r="S28" s="13"/>
      <c r="T28" s="13"/>
      <c r="U28" s="27"/>
    </row>
    <row r="29" spans="1:21" s="13" customFormat="1" x14ac:dyDescent="0.45">
      <c r="A29" s="16"/>
      <c r="B29" s="27"/>
      <c r="C29" s="27"/>
      <c r="D29" s="27"/>
      <c r="E29" s="27"/>
      <c r="K29" s="27"/>
      <c r="L29" s="12"/>
      <c r="M29" s="12"/>
      <c r="N29" s="12"/>
      <c r="O29" s="27"/>
      <c r="P29" s="27"/>
      <c r="Q29" s="12"/>
      <c r="U29" s="27"/>
    </row>
    <row r="30" spans="1:21" s="13" customFormat="1" x14ac:dyDescent="0.45">
      <c r="A30" s="16"/>
      <c r="B30" s="27"/>
      <c r="C30" s="27"/>
      <c r="D30" s="27"/>
      <c r="E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s="13" customFormat="1" x14ac:dyDescent="0.45">
      <c r="A31" s="16"/>
      <c r="B31" s="27"/>
      <c r="C31" s="27"/>
      <c r="D31" s="27"/>
      <c r="E31" s="27"/>
      <c r="F31" s="27"/>
      <c r="G31" s="27"/>
      <c r="K31" s="27"/>
      <c r="L31" s="27"/>
      <c r="M31" s="27"/>
      <c r="N31" s="27"/>
      <c r="O31" s="27"/>
      <c r="P31" s="27"/>
      <c r="Q31" s="27"/>
      <c r="U31" s="27"/>
    </row>
    <row r="32" spans="1:21" s="13" customFormat="1" x14ac:dyDescent="0.45">
      <c r="A32" s="16"/>
      <c r="B32" s="27"/>
      <c r="C32" s="27"/>
      <c r="D32" s="27"/>
      <c r="E32" s="27"/>
      <c r="G32" s="27"/>
      <c r="K32" s="27"/>
      <c r="L32" s="27"/>
      <c r="M32" s="27"/>
      <c r="N32" s="27"/>
      <c r="O32" s="27"/>
      <c r="P32" s="27"/>
      <c r="Q32" s="27"/>
      <c r="U32" s="27"/>
    </row>
    <row r="33" spans="1:21" s="13" customFormat="1" x14ac:dyDescent="0.45">
      <c r="A33" s="16"/>
      <c r="B33" s="27"/>
      <c r="C33" s="27"/>
      <c r="D33" s="27"/>
      <c r="E33" s="12"/>
      <c r="F33" s="27"/>
      <c r="G33" s="12"/>
      <c r="H33" s="28"/>
      <c r="I33" s="27"/>
      <c r="J33" s="27"/>
      <c r="K33" s="27"/>
      <c r="L33" s="27"/>
      <c r="M33" s="27"/>
      <c r="N33" s="27"/>
      <c r="O33" s="12"/>
      <c r="P33" s="27"/>
      <c r="Q33" s="12"/>
      <c r="R33" s="27"/>
      <c r="S33" s="27"/>
      <c r="T33" s="27"/>
      <c r="U33" s="27"/>
    </row>
    <row r="34" spans="1:21" s="13" customFormat="1" x14ac:dyDescent="0.45">
      <c r="A34" s="16"/>
      <c r="B34" s="5"/>
      <c r="C34" s="5"/>
      <c r="D34" s="5"/>
      <c r="E34" s="5"/>
      <c r="F34" s="27"/>
      <c r="G34" s="5"/>
      <c r="H34" s="5"/>
      <c r="I34" s="5"/>
      <c r="J34" s="5"/>
      <c r="K34" s="5"/>
      <c r="L34" s="5"/>
      <c r="M34" s="5"/>
      <c r="N34" s="5"/>
      <c r="O34" s="5"/>
      <c r="P34" s="27"/>
      <c r="Q34" s="27"/>
      <c r="R34" s="27"/>
      <c r="S34" s="27"/>
      <c r="T34" s="27"/>
      <c r="U34" s="27"/>
    </row>
    <row r="35" spans="1:21" s="13" customFormat="1" x14ac:dyDescent="0.45">
      <c r="A35" s="1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7"/>
      <c r="P35" s="27"/>
      <c r="Q35" s="27"/>
      <c r="R35" s="27"/>
      <c r="S35" s="27"/>
      <c r="T35" s="27"/>
      <c r="U35" s="27"/>
    </row>
    <row r="36" spans="1:21" s="5" customFormat="1" x14ac:dyDescent="0.45">
      <c r="A36" s="16"/>
      <c r="O36" s="7"/>
      <c r="P36" s="27"/>
      <c r="Q36" s="27"/>
      <c r="R36" s="27"/>
      <c r="S36" s="27"/>
      <c r="T36" s="27"/>
      <c r="U36" s="27"/>
    </row>
    <row r="37" spans="1:21" s="5" customFormat="1" x14ac:dyDescent="0.45">
      <c r="A37" s="16"/>
      <c r="I37" s="6"/>
      <c r="O37" s="7"/>
      <c r="P37" s="27"/>
      <c r="Q37" s="27"/>
      <c r="R37" s="12"/>
      <c r="S37" s="27"/>
      <c r="T37" s="27"/>
      <c r="U37" s="27"/>
    </row>
    <row r="38" spans="1:21" s="5" customFormat="1" x14ac:dyDescent="0.45">
      <c r="A38" s="16"/>
      <c r="D38" s="13"/>
      <c r="P38" s="27"/>
      <c r="Q38" s="27"/>
      <c r="R38" s="27"/>
      <c r="S38" s="27"/>
      <c r="T38" s="27"/>
      <c r="U38" s="27"/>
    </row>
    <row r="39" spans="1:21" s="5" customFormat="1" x14ac:dyDescent="0.45">
      <c r="A39" s="16"/>
      <c r="E39" s="15"/>
      <c r="P39" s="27"/>
      <c r="Q39" s="27"/>
      <c r="R39" s="27"/>
      <c r="S39" s="27"/>
      <c r="T39" s="27"/>
      <c r="U39" s="27"/>
    </row>
    <row r="40" spans="1:21" s="5" customFormat="1" x14ac:dyDescent="0.45">
      <c r="A40" s="16"/>
      <c r="F40" s="16"/>
      <c r="P40" s="27"/>
      <c r="Q40" s="27"/>
      <c r="R40" s="27"/>
      <c r="S40" s="27"/>
      <c r="T40" s="27"/>
      <c r="U40" s="27"/>
    </row>
    <row r="41" spans="1:21" s="5" customFormat="1" x14ac:dyDescent="0.45">
      <c r="A41" s="16"/>
      <c r="P41" s="27"/>
      <c r="Q41" s="27"/>
      <c r="R41" s="27"/>
      <c r="S41" s="27"/>
      <c r="T41" s="27"/>
      <c r="U41" s="27"/>
    </row>
    <row r="42" spans="1:21" s="5" customFormat="1" x14ac:dyDescent="0.45">
      <c r="A42" s="16"/>
      <c r="P42" s="27"/>
      <c r="Q42" s="27"/>
      <c r="R42" s="27"/>
      <c r="S42" s="27"/>
      <c r="T42" s="27"/>
      <c r="U42" s="27"/>
    </row>
    <row r="43" spans="1:21" s="5" customFormat="1" x14ac:dyDescent="0.45">
      <c r="A43" s="16"/>
      <c r="P43" s="27"/>
      <c r="Q43" s="27"/>
      <c r="R43" s="27"/>
      <c r="S43" s="27"/>
      <c r="T43" s="27"/>
      <c r="U43" s="27"/>
    </row>
    <row r="44" spans="1:21" s="5" customFormat="1" x14ac:dyDescent="0.45">
      <c r="A44" s="16"/>
      <c r="P44" s="27"/>
      <c r="Q44" s="27"/>
      <c r="R44" s="27"/>
      <c r="S44" s="27"/>
      <c r="T44" s="27"/>
      <c r="U44" s="27"/>
    </row>
    <row r="45" spans="1:21" s="5" customFormat="1" x14ac:dyDescent="0.45">
      <c r="A45" s="16"/>
      <c r="P45" s="27"/>
      <c r="Q45" s="27"/>
      <c r="R45" s="27"/>
      <c r="S45" s="27"/>
      <c r="T45" s="27"/>
      <c r="U45" s="27"/>
    </row>
    <row r="46" spans="1:21" s="5" customFormat="1" x14ac:dyDescent="0.45">
      <c r="A46" s="16"/>
      <c r="P46" s="27"/>
      <c r="Q46" s="27"/>
      <c r="R46" s="27"/>
      <c r="S46" s="27"/>
      <c r="T46" s="27"/>
      <c r="U46" s="27"/>
    </row>
    <row r="47" spans="1:21" s="5" customFormat="1" x14ac:dyDescent="0.45">
      <c r="A47" s="16"/>
      <c r="D47" s="14"/>
      <c r="P47" s="27"/>
      <c r="Q47" s="27"/>
      <c r="R47" s="27"/>
      <c r="S47" s="27"/>
      <c r="T47" s="27"/>
      <c r="U47" s="27"/>
    </row>
    <row r="48" spans="1:21" s="5" customFormat="1" x14ac:dyDescent="0.45">
      <c r="A48" s="32"/>
      <c r="B48" s="3"/>
      <c r="C48" s="3"/>
      <c r="D48" s="3"/>
      <c r="E48" s="3"/>
      <c r="G48" s="3"/>
      <c r="H48" s="3"/>
      <c r="I48" s="3"/>
      <c r="J48" s="3"/>
      <c r="K48" s="3"/>
      <c r="L48" s="3"/>
      <c r="O48" s="3"/>
      <c r="P48" s="26"/>
      <c r="Q48" s="26"/>
      <c r="R48" s="26"/>
      <c r="S48" s="26"/>
      <c r="T48" s="26"/>
      <c r="U48" s="26"/>
    </row>
    <row r="49" spans="1:21" s="5" customFormat="1" x14ac:dyDescent="0.45">
      <c r="A49" s="3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O49" s="3"/>
      <c r="P49" s="26"/>
      <c r="Q49" s="26"/>
      <c r="R49" s="26"/>
      <c r="S49" s="26"/>
      <c r="T49" s="26"/>
      <c r="U49" s="26"/>
    </row>
  </sheetData>
  <sheetProtection sheet="1" objects="1" scenarios="1" selectLockedCells="1"/>
  <mergeCells count="4">
    <mergeCell ref="B3:E3"/>
    <mergeCell ref="B8:E8"/>
    <mergeCell ref="K3:M3"/>
    <mergeCell ref="K4:M4"/>
  </mergeCells>
  <conditionalFormatting sqref="F13">
    <cfRule type="expression" dxfId="30" priority="11" stopIfTrue="1">
      <formula>"$F$12=2"</formula>
    </cfRule>
  </conditionalFormatting>
  <conditionalFormatting sqref="K22:K23">
    <cfRule type="expression" dxfId="29" priority="9">
      <formula>#REF!="no"</formula>
    </cfRule>
    <cfRule type="expression" dxfId="28" priority="10">
      <formula>#REF!="no"</formula>
    </cfRule>
  </conditionalFormatting>
  <conditionalFormatting sqref="G17:L18">
    <cfRule type="expression" dxfId="27" priority="8">
      <formula>($A$3&lt;&gt;2)</formula>
    </cfRule>
  </conditionalFormatting>
  <conditionalFormatting sqref="H17:H18">
    <cfRule type="expression" dxfId="26" priority="7">
      <formula>$A$3=2</formula>
    </cfRule>
  </conditionalFormatting>
  <conditionalFormatting sqref="J10:L18">
    <cfRule type="expression" dxfId="25" priority="6">
      <formula>$A$8=1</formula>
    </cfRule>
  </conditionalFormatting>
  <conditionalFormatting sqref="K10 K13:K14">
    <cfRule type="expression" dxfId="24" priority="5">
      <formula>$A$8=2</formula>
    </cfRule>
  </conditionalFormatting>
  <conditionalFormatting sqref="J10:L10 J13:L14 J17:L18">
    <cfRule type="expression" dxfId="23" priority="4">
      <formula>$A$8=3</formula>
    </cfRule>
  </conditionalFormatting>
  <conditionalFormatting sqref="K17:K18">
    <cfRule type="expression" dxfId="22" priority="3">
      <formula>AND($A$3=2,$A$8=2)</formula>
    </cfRule>
  </conditionalFormatting>
  <conditionalFormatting sqref="B16:D21">
    <cfRule type="expression" dxfId="21" priority="2">
      <formula>$E$14=1</formula>
    </cfRule>
  </conditionalFormatting>
  <conditionalFormatting sqref="D19 D21">
    <cfRule type="expression" dxfId="20" priority="1">
      <formula>$E$14=2</formula>
    </cfRule>
  </conditionalFormatting>
  <dataValidations count="2">
    <dataValidation type="list" allowBlank="1" showInputMessage="1" showErrorMessage="1" sqref="B8:E8" xr:uid="{00000000-0002-0000-0800-000000000000}">
      <mc:AlternateContent xmlns:x12ac="http://schemas.microsoft.com/office/spreadsheetml/2011/1/ac" xmlns:mc="http://schemas.openxmlformats.org/markup-compatibility/2006">
        <mc:Choice Requires="x12ac">
          <x12ac:list>una sola,"due, dx e sx, diverse tra loro","due, dx e sx, uguali tra loro"</x12ac:list>
        </mc:Choice>
        <mc:Fallback>
          <formula1>"una sola,due, dx e sx, diverse tra loro,due, dx e sx, uguali tra loro"</formula1>
        </mc:Fallback>
      </mc:AlternateContent>
    </dataValidation>
    <dataValidation type="list" allowBlank="1" showInputMessage="1" showErrorMessage="1" sqref="B3:E3" xr:uid="{00000000-0002-0000-0800-000001000000}">
      <formula1>"uguali tra loro,diverse tra loro,inferiormente c'è un incastro"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Spiegazioni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Riepilogo</vt:lpstr>
    </vt:vector>
  </TitlesOfParts>
  <Company>DICA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Aurelio Ghersi</dc:creator>
  <cp:lastModifiedBy>Aurelio</cp:lastModifiedBy>
  <dcterms:created xsi:type="dcterms:W3CDTF">2013-01-02T09:55:43Z</dcterms:created>
  <dcterms:modified xsi:type="dcterms:W3CDTF">2021-02-10T11:23:46Z</dcterms:modified>
</cp:coreProperties>
</file>