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relio-Surface 7\Dropbox\Edifici antisismici\Nuovo EC8\"/>
    </mc:Choice>
  </mc:AlternateContent>
  <xr:revisionPtr revIDLastSave="0" documentId="13_ncr:1_{2962F49D-DB3C-4A94-9636-5F68852081AA}" xr6:coauthVersionLast="47" xr6:coauthVersionMax="47" xr10:uidLastSave="{00000000-0000-0000-0000-000000000000}"/>
  <bookViews>
    <workbookView xWindow="-98" yWindow="-98" windowWidth="20715" windowHeight="13276" xr2:uid="{DC44FBDA-8E98-485D-82B8-0EB3E0C8E5FF}"/>
  </bookViews>
  <sheets>
    <sheet name="Spettri di risposta NT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141" i="1" l="1"/>
  <c r="BA141" i="1"/>
  <c r="AT141" i="1"/>
  <c r="AQ141" i="1"/>
  <c r="AN141" i="1"/>
  <c r="AK141" i="1"/>
  <c r="BC132" i="1"/>
  <c r="BA132" i="1"/>
  <c r="AJ130" i="1"/>
  <c r="AI125" i="1"/>
  <c r="AX94" i="1"/>
  <c r="AV94" i="1"/>
  <c r="AI73" i="1"/>
  <c r="AI74" i="1" s="1"/>
  <c r="AH73" i="1"/>
  <c r="AH74" i="1" s="1"/>
  <c r="AG73" i="1"/>
  <c r="AG74" i="1" s="1"/>
  <c r="AF73" i="1"/>
  <c r="AF74" i="1" s="1"/>
  <c r="BB53" i="1"/>
  <c r="BB73" i="1" s="1"/>
  <c r="BB74" i="1" s="1"/>
  <c r="BB75" i="1" s="1"/>
  <c r="BB76" i="1" s="1"/>
  <c r="BB77" i="1" s="1"/>
  <c r="BB78" i="1" s="1"/>
  <c r="BB79" i="1" s="1"/>
  <c r="BB80" i="1" s="1"/>
  <c r="BB81" i="1" s="1"/>
  <c r="BB82" i="1" s="1"/>
  <c r="BB83" i="1" s="1"/>
  <c r="BB84" i="1" s="1"/>
  <c r="BB85" i="1" s="1"/>
  <c r="BB86" i="1" s="1"/>
  <c r="BB87" i="1" s="1"/>
  <c r="BB88" i="1" s="1"/>
  <c r="BB89" i="1" s="1"/>
  <c r="BB90" i="1" s="1"/>
  <c r="BB91" i="1" s="1"/>
  <c r="BB92" i="1" s="1"/>
  <c r="BB93" i="1" s="1"/>
  <c r="AZ53" i="1"/>
  <c r="AZ73" i="1" s="1"/>
  <c r="AZ74" i="1" s="1"/>
  <c r="AZ75" i="1" s="1"/>
  <c r="AZ76" i="1" s="1"/>
  <c r="AZ77" i="1" s="1"/>
  <c r="AZ78" i="1" s="1"/>
  <c r="AZ79" i="1" s="1"/>
  <c r="AZ80" i="1" s="1"/>
  <c r="AZ81" i="1" s="1"/>
  <c r="AZ82" i="1" s="1"/>
  <c r="AZ83" i="1" s="1"/>
  <c r="AZ84" i="1" s="1"/>
  <c r="AZ85" i="1" s="1"/>
  <c r="AZ86" i="1" s="1"/>
  <c r="AZ87" i="1" s="1"/>
  <c r="AZ88" i="1" s="1"/>
  <c r="AZ89" i="1" s="1"/>
  <c r="AZ90" i="1" s="1"/>
  <c r="AZ91" i="1" s="1"/>
  <c r="AZ92" i="1" s="1"/>
  <c r="AZ93" i="1" s="1"/>
  <c r="BB34" i="1"/>
  <c r="BB35" i="1" s="1"/>
  <c r="BB36" i="1" s="1"/>
  <c r="BB37" i="1" s="1"/>
  <c r="BB38" i="1" s="1"/>
  <c r="BB39" i="1" s="1"/>
  <c r="BB40" i="1" s="1"/>
  <c r="BB41" i="1" s="1"/>
  <c r="BB42" i="1" s="1"/>
  <c r="BB43" i="1" s="1"/>
  <c r="BB44" i="1" s="1"/>
  <c r="BB45" i="1" s="1"/>
  <c r="BB46" i="1" s="1"/>
  <c r="BB47" i="1" s="1"/>
  <c r="BB48" i="1" s="1"/>
  <c r="BB49" i="1" s="1"/>
  <c r="BB50" i="1" s="1"/>
  <c r="BB51" i="1" s="1"/>
  <c r="BB52" i="1" s="1"/>
  <c r="AH33" i="1"/>
  <c r="AG33" i="1"/>
  <c r="AI32" i="1"/>
  <c r="AI33" i="1" s="1"/>
  <c r="AH32" i="1"/>
  <c r="AG32" i="1"/>
  <c r="AF32" i="1"/>
  <c r="AF33" i="1" s="1"/>
  <c r="B30" i="1"/>
  <c r="E23" i="1"/>
  <c r="G20" i="1"/>
  <c r="AT139" i="1" s="1"/>
  <c r="F20" i="1"/>
  <c r="AT136" i="1" s="1"/>
  <c r="AS53" i="1" s="1"/>
  <c r="G19" i="1"/>
  <c r="AQ139" i="1" s="1"/>
  <c r="F19" i="1"/>
  <c r="AQ136" i="1" s="1"/>
  <c r="AP53" i="1" s="1"/>
  <c r="G18" i="1"/>
  <c r="AN139" i="1" s="1"/>
  <c r="F18" i="1"/>
  <c r="AN136" i="1" s="1"/>
  <c r="AM53" i="1" s="1"/>
  <c r="G17" i="1"/>
  <c r="F17" i="1"/>
  <c r="AK136" i="1" s="1"/>
  <c r="AJ53" i="1" s="1"/>
  <c r="Z15" i="1"/>
  <c r="Z17" i="1" s="1"/>
  <c r="C14" i="1"/>
  <c r="BB13" i="1"/>
  <c r="BB14" i="1" s="1"/>
  <c r="BB15" i="1" s="1"/>
  <c r="BB16" i="1" s="1"/>
  <c r="BB17" i="1" s="1"/>
  <c r="BB18" i="1" s="1"/>
  <c r="BB19" i="1" s="1"/>
  <c r="BB20" i="1" s="1"/>
  <c r="BB21" i="1" s="1"/>
  <c r="BB22" i="1" s="1"/>
  <c r="BB23" i="1" s="1"/>
  <c r="BB24" i="1" s="1"/>
  <c r="BB25" i="1" s="1"/>
  <c r="BB26" i="1" s="1"/>
  <c r="BB27" i="1" s="1"/>
  <c r="BB28" i="1" s="1"/>
  <c r="BB29" i="1" s="1"/>
  <c r="BB30" i="1" s="1"/>
  <c r="BB31" i="1" s="1"/>
  <c r="C13" i="1"/>
  <c r="BB12" i="1"/>
  <c r="BB32" i="1" s="1"/>
  <c r="BB33" i="1" s="1"/>
  <c r="AZ12" i="1"/>
  <c r="AZ32" i="1" s="1"/>
  <c r="AZ33" i="1" s="1"/>
  <c r="AZ34" i="1" s="1"/>
  <c r="AZ35" i="1" s="1"/>
  <c r="AZ36" i="1" s="1"/>
  <c r="AZ37" i="1" s="1"/>
  <c r="AZ38" i="1" s="1"/>
  <c r="AZ39" i="1" s="1"/>
  <c r="AZ40" i="1" s="1"/>
  <c r="AZ41" i="1" s="1"/>
  <c r="AZ42" i="1" s="1"/>
  <c r="AZ43" i="1" s="1"/>
  <c r="AZ44" i="1" s="1"/>
  <c r="AZ45" i="1" s="1"/>
  <c r="AZ46" i="1" s="1"/>
  <c r="AZ47" i="1" s="1"/>
  <c r="AZ48" i="1" s="1"/>
  <c r="AZ49" i="1" s="1"/>
  <c r="AZ50" i="1" s="1"/>
  <c r="AZ51" i="1" s="1"/>
  <c r="AZ52" i="1" s="1"/>
  <c r="F12" i="1"/>
  <c r="C12" i="1"/>
  <c r="Z11" i="1"/>
  <c r="AZ10" i="1"/>
  <c r="AZ11" i="1" s="1"/>
  <c r="Z10" i="1"/>
  <c r="AZ9" i="1"/>
  <c r="BB8" i="1"/>
  <c r="BB9" i="1" s="1"/>
  <c r="BB10" i="1" s="1"/>
  <c r="BB11" i="1" s="1"/>
  <c r="AZ8" i="1"/>
  <c r="AZ7" i="1"/>
  <c r="AD7" i="1"/>
  <c r="AA7" i="1"/>
  <c r="BC6" i="1"/>
  <c r="BB6" i="1"/>
  <c r="AZ6" i="1"/>
  <c r="AX6" i="1"/>
  <c r="AV6" i="1"/>
  <c r="AS6" i="1"/>
  <c r="AP6" i="1"/>
  <c r="AM6" i="1"/>
  <c r="AJ6" i="1"/>
  <c r="AA6" i="1"/>
  <c r="BC5" i="1"/>
  <c r="BA5" i="1"/>
  <c r="BA6" i="1" s="1"/>
  <c r="AX5" i="1"/>
  <c r="AV5" i="1"/>
  <c r="AB5" i="1"/>
  <c r="AA5" i="1"/>
  <c r="E17" i="1" s="1"/>
  <c r="AD3" i="1"/>
  <c r="AC3" i="1"/>
  <c r="AB3" i="1"/>
  <c r="AA3" i="1"/>
  <c r="AK134" i="1" l="1"/>
  <c r="AJ12" i="1" s="1"/>
  <c r="D17" i="1"/>
  <c r="AJ32" i="1"/>
  <c r="AJ33" i="1" s="1"/>
  <c r="AJ34" i="1" s="1"/>
  <c r="AJ35" i="1" s="1"/>
  <c r="AJ36" i="1" s="1"/>
  <c r="AJ37" i="1" s="1"/>
  <c r="AJ38" i="1" s="1"/>
  <c r="AJ39" i="1" s="1"/>
  <c r="AJ40" i="1" s="1"/>
  <c r="AJ41" i="1" s="1"/>
  <c r="AJ42" i="1" s="1"/>
  <c r="AJ43" i="1" s="1"/>
  <c r="AJ44" i="1" s="1"/>
  <c r="AJ45" i="1" s="1"/>
  <c r="AJ46" i="1" s="1"/>
  <c r="AJ47" i="1" s="1"/>
  <c r="AJ48" i="1" s="1"/>
  <c r="AJ49" i="1" s="1"/>
  <c r="AJ50" i="1" s="1"/>
  <c r="AJ51" i="1" s="1"/>
  <c r="AJ52" i="1" s="1"/>
  <c r="B19" i="1"/>
  <c r="C19" i="1" s="1"/>
  <c r="B17" i="1"/>
  <c r="C17" i="1" s="1"/>
  <c r="B20" i="1"/>
  <c r="C20" i="1" s="1"/>
  <c r="B18" i="1"/>
  <c r="C18" i="1" s="1"/>
  <c r="AO130" i="1" s="1"/>
  <c r="AN130" i="1" s="1"/>
  <c r="AW130" i="1" s="1"/>
  <c r="E18" i="1"/>
  <c r="E19" i="1"/>
  <c r="BA7" i="1"/>
  <c r="Z16" i="1"/>
  <c r="Z22" i="1" s="1"/>
  <c r="AJ120" i="1"/>
  <c r="AK139" i="1"/>
  <c r="B24" i="1"/>
  <c r="Z18" i="1"/>
  <c r="BB7" i="1"/>
  <c r="AZ13" i="1"/>
  <c r="AZ14" i="1" s="1"/>
  <c r="AZ15" i="1" s="1"/>
  <c r="AZ16" i="1" s="1"/>
  <c r="AZ17" i="1" s="1"/>
  <c r="AZ18" i="1" s="1"/>
  <c r="AZ19" i="1" s="1"/>
  <c r="AZ20" i="1" s="1"/>
  <c r="AZ21" i="1" s="1"/>
  <c r="AZ22" i="1" s="1"/>
  <c r="AZ23" i="1" s="1"/>
  <c r="AZ24" i="1" s="1"/>
  <c r="AZ25" i="1" s="1"/>
  <c r="AZ26" i="1" s="1"/>
  <c r="AZ27" i="1" s="1"/>
  <c r="AZ28" i="1" s="1"/>
  <c r="AZ29" i="1" s="1"/>
  <c r="AZ30" i="1" s="1"/>
  <c r="AZ31" i="1" s="1"/>
  <c r="E20" i="1"/>
  <c r="AV53" i="1"/>
  <c r="AK133" i="1"/>
  <c r="AJ8" i="1" s="1"/>
  <c r="Z21" i="1"/>
  <c r="AS73" i="1"/>
  <c r="AS54" i="1" s="1"/>
  <c r="AS55" i="1" s="1"/>
  <c r="AS56" i="1" s="1"/>
  <c r="AS57" i="1" s="1"/>
  <c r="AS58" i="1" s="1"/>
  <c r="AS59" i="1" s="1"/>
  <c r="AS60" i="1" s="1"/>
  <c r="AS61" i="1" s="1"/>
  <c r="AS62" i="1" s="1"/>
  <c r="AS63" i="1" s="1"/>
  <c r="AS64" i="1" s="1"/>
  <c r="AS65" i="1" s="1"/>
  <c r="AS66" i="1" s="1"/>
  <c r="AS67" i="1" s="1"/>
  <c r="AS68" i="1" s="1"/>
  <c r="AS69" i="1" s="1"/>
  <c r="AS70" i="1" s="1"/>
  <c r="AS71" i="1" s="1"/>
  <c r="AS72" i="1" s="1"/>
  <c r="AX53" i="1"/>
  <c r="AJ73" i="1"/>
  <c r="AJ54" i="1"/>
  <c r="AJ55" i="1" s="1"/>
  <c r="AJ56" i="1" s="1"/>
  <c r="AJ57" i="1" s="1"/>
  <c r="AJ58" i="1" s="1"/>
  <c r="AJ59" i="1" s="1"/>
  <c r="AJ60" i="1" s="1"/>
  <c r="AJ61" i="1" s="1"/>
  <c r="AJ62" i="1" s="1"/>
  <c r="AJ63" i="1" s="1"/>
  <c r="AJ64" i="1" s="1"/>
  <c r="AJ65" i="1" s="1"/>
  <c r="AJ66" i="1" s="1"/>
  <c r="AJ67" i="1" s="1"/>
  <c r="AJ68" i="1" s="1"/>
  <c r="AJ69" i="1" s="1"/>
  <c r="AJ70" i="1" s="1"/>
  <c r="AJ71" i="1" s="1"/>
  <c r="AJ72" i="1" s="1"/>
  <c r="AZ54" i="1"/>
  <c r="AZ55" i="1" s="1"/>
  <c r="AZ56" i="1" s="1"/>
  <c r="AZ57" i="1" s="1"/>
  <c r="AZ58" i="1" s="1"/>
  <c r="AZ59" i="1" s="1"/>
  <c r="AZ60" i="1" s="1"/>
  <c r="AZ61" i="1" s="1"/>
  <c r="AZ62" i="1" s="1"/>
  <c r="AZ63" i="1" s="1"/>
  <c r="AZ64" i="1" s="1"/>
  <c r="AZ65" i="1" s="1"/>
  <c r="AZ66" i="1" s="1"/>
  <c r="AZ67" i="1" s="1"/>
  <c r="AZ68" i="1" s="1"/>
  <c r="AZ69" i="1" s="1"/>
  <c r="AZ70" i="1" s="1"/>
  <c r="AZ71" i="1" s="1"/>
  <c r="AZ72" i="1" s="1"/>
  <c r="BB54" i="1"/>
  <c r="BB55" i="1" s="1"/>
  <c r="BB56" i="1" s="1"/>
  <c r="BB57" i="1" s="1"/>
  <c r="BB58" i="1" s="1"/>
  <c r="BB59" i="1" s="1"/>
  <c r="BB60" i="1" s="1"/>
  <c r="BB61" i="1" s="1"/>
  <c r="BB62" i="1" s="1"/>
  <c r="BB63" i="1" s="1"/>
  <c r="BB64" i="1" s="1"/>
  <c r="BB65" i="1" s="1"/>
  <c r="BB66" i="1" s="1"/>
  <c r="BB67" i="1" s="1"/>
  <c r="BB68" i="1" s="1"/>
  <c r="BB69" i="1" s="1"/>
  <c r="BB70" i="1" s="1"/>
  <c r="BB71" i="1" s="1"/>
  <c r="BB72" i="1" s="1"/>
  <c r="AS130" i="1"/>
  <c r="AM130" i="1"/>
  <c r="AV130" i="1" s="1"/>
  <c r="AP130" i="1"/>
  <c r="AX130" i="1" s="1"/>
  <c r="BA140" i="1"/>
  <c r="BA8" i="1" s="1"/>
  <c r="BC140" i="1"/>
  <c r="BC8" i="1" s="1"/>
  <c r="AN134" i="1" l="1"/>
  <c r="AM12" i="1" s="1"/>
  <c r="D18" i="1"/>
  <c r="AN132" i="1"/>
  <c r="AN5" i="1" s="1"/>
  <c r="H18" i="1"/>
  <c r="AN140" i="1" s="1"/>
  <c r="AN8" i="1" s="1"/>
  <c r="AT132" i="1"/>
  <c r="AT5" i="1" s="1"/>
  <c r="H20" i="1"/>
  <c r="AT140" i="1" s="1"/>
  <c r="AT8" i="1" s="1"/>
  <c r="AU130" i="1"/>
  <c r="AT130" i="1" s="1"/>
  <c r="AJ9" i="1"/>
  <c r="AJ10" i="1" s="1"/>
  <c r="AJ11" i="1" s="1"/>
  <c r="AJ7" i="1"/>
  <c r="BA10" i="1"/>
  <c r="BA11" i="1"/>
  <c r="BA12" i="1"/>
  <c r="BA9" i="1"/>
  <c r="AJ75" i="1"/>
  <c r="AJ76" i="1" s="1"/>
  <c r="AJ77" i="1" s="1"/>
  <c r="AJ78" i="1" s="1"/>
  <c r="AJ79" i="1" s="1"/>
  <c r="AJ80" i="1" s="1"/>
  <c r="AJ81" i="1" s="1"/>
  <c r="AJ82" i="1" s="1"/>
  <c r="AJ83" i="1" s="1"/>
  <c r="AJ84" i="1" s="1"/>
  <c r="AJ85" i="1" s="1"/>
  <c r="AJ86" i="1" s="1"/>
  <c r="AJ87" i="1" s="1"/>
  <c r="AJ88" i="1" s="1"/>
  <c r="AJ89" i="1" s="1"/>
  <c r="AJ90" i="1" s="1"/>
  <c r="AJ91" i="1" s="1"/>
  <c r="AJ92" i="1" s="1"/>
  <c r="AJ93" i="1" s="1"/>
  <c r="AJ74" i="1"/>
  <c r="AK132" i="1"/>
  <c r="H17" i="1"/>
  <c r="AJ124" i="1"/>
  <c r="AJ123" i="1"/>
  <c r="AJ122" i="1"/>
  <c r="AJ121" i="1"/>
  <c r="AP120" i="1"/>
  <c r="AM120" i="1"/>
  <c r="AS120" i="1"/>
  <c r="AJ128" i="1"/>
  <c r="AJ126" i="1"/>
  <c r="AJ129" i="1"/>
  <c r="AJ127" i="1"/>
  <c r="AJ125" i="1"/>
  <c r="AJ95" i="1"/>
  <c r="AJ96" i="1" s="1"/>
  <c r="AJ97" i="1" s="1"/>
  <c r="AJ98" i="1" s="1"/>
  <c r="AJ99" i="1" s="1"/>
  <c r="AJ100" i="1" s="1"/>
  <c r="AJ101" i="1" s="1"/>
  <c r="AJ102" i="1" s="1"/>
  <c r="AJ103" i="1" s="1"/>
  <c r="AJ104" i="1" s="1"/>
  <c r="AJ105" i="1" s="1"/>
  <c r="AJ106" i="1" s="1"/>
  <c r="AJ107" i="1" s="1"/>
  <c r="AJ108" i="1" s="1"/>
  <c r="AJ109" i="1" s="1"/>
  <c r="AJ110" i="1" s="1"/>
  <c r="AJ111" i="1" s="1"/>
  <c r="AJ112" i="1" s="1"/>
  <c r="AJ113" i="1" s="1"/>
  <c r="AJ114" i="1" s="1"/>
  <c r="AJ115" i="1" s="1"/>
  <c r="AJ116" i="1" s="1"/>
  <c r="AJ117" i="1" s="1"/>
  <c r="AJ118" i="1" s="1"/>
  <c r="AJ119" i="1" s="1"/>
  <c r="AQ132" i="1"/>
  <c r="AQ5" i="1" s="1"/>
  <c r="AR130" i="1"/>
  <c r="AQ130" i="1" s="1"/>
  <c r="AY130" i="1" s="1"/>
  <c r="H19" i="1"/>
  <c r="BC11" i="1"/>
  <c r="BC10" i="1"/>
  <c r="BC12" i="1"/>
  <c r="BC9" i="1"/>
  <c r="AJ13" i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AJ31" i="1" s="1"/>
  <c r="AT134" i="1"/>
  <c r="AS12" i="1" s="1"/>
  <c r="D20" i="1"/>
  <c r="AS74" i="1"/>
  <c r="AS75" i="1"/>
  <c r="AS76" i="1" s="1"/>
  <c r="AS77" i="1" s="1"/>
  <c r="AS78" i="1" s="1"/>
  <c r="AS79" i="1" s="1"/>
  <c r="AS80" i="1" s="1"/>
  <c r="AS81" i="1" s="1"/>
  <c r="AS82" i="1" s="1"/>
  <c r="AS83" i="1" s="1"/>
  <c r="AS84" i="1" s="1"/>
  <c r="AS85" i="1" s="1"/>
  <c r="AS86" i="1" s="1"/>
  <c r="AS87" i="1" s="1"/>
  <c r="AS88" i="1" s="1"/>
  <c r="AS89" i="1" s="1"/>
  <c r="AS90" i="1" s="1"/>
  <c r="AS91" i="1" s="1"/>
  <c r="AS92" i="1" s="1"/>
  <c r="AS93" i="1" s="1"/>
  <c r="AQ134" i="1"/>
  <c r="AP12" i="1" s="1"/>
  <c r="D19" i="1"/>
  <c r="BC7" i="1"/>
  <c r="AQ133" i="1" l="1"/>
  <c r="AP8" i="1" s="1"/>
  <c r="G25" i="1"/>
  <c r="AT10" i="1"/>
  <c r="AT11" i="1"/>
  <c r="AT12" i="1"/>
  <c r="AT9" i="1"/>
  <c r="AM129" i="1"/>
  <c r="AM128" i="1"/>
  <c r="AM127" i="1"/>
  <c r="AM126" i="1"/>
  <c r="AM125" i="1"/>
  <c r="AV120" i="1"/>
  <c r="AM124" i="1"/>
  <c r="AM123" i="1"/>
  <c r="AM122" i="1"/>
  <c r="AM121" i="1"/>
  <c r="AM95" i="1"/>
  <c r="AP124" i="1"/>
  <c r="AP123" i="1"/>
  <c r="AP122" i="1"/>
  <c r="AP121" i="1"/>
  <c r="AX120" i="1"/>
  <c r="AP128" i="1"/>
  <c r="AP126" i="1"/>
  <c r="AP95" i="1"/>
  <c r="AP129" i="1"/>
  <c r="AP127" i="1"/>
  <c r="AP125" i="1"/>
  <c r="AQ140" i="1"/>
  <c r="AQ8" i="1" s="1"/>
  <c r="G29" i="1"/>
  <c r="AA22" i="1" s="1"/>
  <c r="F29" i="1"/>
  <c r="AX12" i="1"/>
  <c r="AT6" i="1"/>
  <c r="AU6" i="1" s="1"/>
  <c r="AT7" i="1"/>
  <c r="AU5" i="1"/>
  <c r="AN12" i="1"/>
  <c r="AN9" i="1"/>
  <c r="AN11" i="1"/>
  <c r="AN10" i="1"/>
  <c r="AW8" i="1"/>
  <c r="AN6" i="1"/>
  <c r="AO6" i="1" s="1"/>
  <c r="AN7" i="1"/>
  <c r="AW5" i="1"/>
  <c r="AO5" i="1"/>
  <c r="BC91" i="1"/>
  <c r="BC90" i="1"/>
  <c r="BC94" i="1"/>
  <c r="BC89" i="1"/>
  <c r="BC87" i="1"/>
  <c r="BC85" i="1"/>
  <c r="BC83" i="1"/>
  <c r="BC81" i="1"/>
  <c r="BC79" i="1"/>
  <c r="BC77" i="1"/>
  <c r="BC75" i="1"/>
  <c r="BC88" i="1"/>
  <c r="BC72" i="1"/>
  <c r="BC68" i="1"/>
  <c r="BC66" i="1"/>
  <c r="BC64" i="1"/>
  <c r="BC62" i="1"/>
  <c r="BC60" i="1"/>
  <c r="BC58" i="1"/>
  <c r="BC84" i="1"/>
  <c r="BC92" i="1"/>
  <c r="BC69" i="1"/>
  <c r="BC61" i="1"/>
  <c r="BC82" i="1"/>
  <c r="BC78" i="1"/>
  <c r="BC93" i="1"/>
  <c r="BC63" i="1"/>
  <c r="BC73" i="1"/>
  <c r="BC70" i="1"/>
  <c r="BC54" i="1"/>
  <c r="BC52" i="1"/>
  <c r="BC50" i="1"/>
  <c r="BC86" i="1"/>
  <c r="BC80" i="1"/>
  <c r="BC65" i="1"/>
  <c r="BC57" i="1"/>
  <c r="BC56" i="1"/>
  <c r="BC74" i="1"/>
  <c r="BC71" i="1"/>
  <c r="BC67" i="1"/>
  <c r="BC59" i="1"/>
  <c r="BC51" i="1"/>
  <c r="BC38" i="1"/>
  <c r="BC36" i="1"/>
  <c r="BC34" i="1"/>
  <c r="BC30" i="1"/>
  <c r="BC23" i="1"/>
  <c r="BC76" i="1"/>
  <c r="BC48" i="1"/>
  <c r="BC41" i="1"/>
  <c r="BC40" i="1"/>
  <c r="BC28" i="1"/>
  <c r="BC26" i="1"/>
  <c r="BC20" i="1"/>
  <c r="BC55" i="1"/>
  <c r="BC39" i="1"/>
  <c r="BC37" i="1"/>
  <c r="BC35" i="1"/>
  <c r="BC33" i="1"/>
  <c r="BC32" i="1"/>
  <c r="BC31" i="1"/>
  <c r="BC15" i="1"/>
  <c r="BC49" i="1"/>
  <c r="BC43" i="1"/>
  <c r="BC42" i="1"/>
  <c r="BC29" i="1"/>
  <c r="BC21" i="1"/>
  <c r="BC16" i="1"/>
  <c r="BC19" i="1"/>
  <c r="BC22" i="1"/>
  <c r="BC45" i="1"/>
  <c r="BC47" i="1"/>
  <c r="BC17" i="1"/>
  <c r="BC14" i="1"/>
  <c r="BC13" i="1"/>
  <c r="BC46" i="1"/>
  <c r="BC27" i="1"/>
  <c r="BC18" i="1"/>
  <c r="BC25" i="1"/>
  <c r="BC24" i="1"/>
  <c r="BC53" i="1"/>
  <c r="BC44" i="1"/>
  <c r="AS129" i="1"/>
  <c r="AU129" i="1" s="1"/>
  <c r="AT129" i="1" s="1"/>
  <c r="AS128" i="1"/>
  <c r="AU128" i="1" s="1"/>
  <c r="AT128" i="1" s="1"/>
  <c r="AS127" i="1"/>
  <c r="AU127" i="1" s="1"/>
  <c r="AT127" i="1" s="1"/>
  <c r="AS126" i="1"/>
  <c r="AU126" i="1" s="1"/>
  <c r="AT126" i="1" s="1"/>
  <c r="AS125" i="1"/>
  <c r="AU125" i="1" s="1"/>
  <c r="AT125" i="1" s="1"/>
  <c r="AS124" i="1"/>
  <c r="AU124" i="1" s="1"/>
  <c r="AT124" i="1" s="1"/>
  <c r="AS122" i="1"/>
  <c r="AU122" i="1" s="1"/>
  <c r="AT122" i="1" s="1"/>
  <c r="AS123" i="1"/>
  <c r="AU123" i="1" s="1"/>
  <c r="AT123" i="1" s="1"/>
  <c r="AS121" i="1"/>
  <c r="AU121" i="1" s="1"/>
  <c r="AT121" i="1" s="1"/>
  <c r="AS95" i="1"/>
  <c r="AS96" i="1" s="1"/>
  <c r="AS97" i="1" s="1"/>
  <c r="AS98" i="1" s="1"/>
  <c r="AS99" i="1" s="1"/>
  <c r="AS100" i="1" s="1"/>
  <c r="AS101" i="1" s="1"/>
  <c r="AS102" i="1" s="1"/>
  <c r="AS103" i="1" s="1"/>
  <c r="AS104" i="1" s="1"/>
  <c r="AS105" i="1" s="1"/>
  <c r="AS106" i="1" s="1"/>
  <c r="AS107" i="1" s="1"/>
  <c r="AS108" i="1" s="1"/>
  <c r="AS109" i="1" s="1"/>
  <c r="AS110" i="1" s="1"/>
  <c r="AS111" i="1" s="1"/>
  <c r="AS112" i="1" s="1"/>
  <c r="AS113" i="1" s="1"/>
  <c r="AS114" i="1" s="1"/>
  <c r="AS115" i="1" s="1"/>
  <c r="AS116" i="1" s="1"/>
  <c r="AS117" i="1" s="1"/>
  <c r="AS118" i="1" s="1"/>
  <c r="AS119" i="1" s="1"/>
  <c r="AK5" i="1"/>
  <c r="AL124" i="1"/>
  <c r="AK124" i="1" s="1"/>
  <c r="AL121" i="1"/>
  <c r="AK121" i="1" s="1"/>
  <c r="AL125" i="1"/>
  <c r="AK125" i="1" s="1"/>
  <c r="AL123" i="1"/>
  <c r="AK123" i="1" s="1"/>
  <c r="AL130" i="1"/>
  <c r="AK130" i="1" s="1"/>
  <c r="AL126" i="1"/>
  <c r="AK126" i="1" s="1"/>
  <c r="AL127" i="1"/>
  <c r="AK127" i="1" s="1"/>
  <c r="AL128" i="1"/>
  <c r="AK128" i="1" s="1"/>
  <c r="AL122" i="1"/>
  <c r="AK122" i="1" s="1"/>
  <c r="AL129" i="1"/>
  <c r="AK129" i="1" s="1"/>
  <c r="AS32" i="1"/>
  <c r="AS33" i="1" s="1"/>
  <c r="AS34" i="1" s="1"/>
  <c r="AS35" i="1" s="1"/>
  <c r="AS36" i="1" s="1"/>
  <c r="AS37" i="1" s="1"/>
  <c r="AS38" i="1" s="1"/>
  <c r="AS39" i="1" s="1"/>
  <c r="AS40" i="1" s="1"/>
  <c r="AS41" i="1" s="1"/>
  <c r="AS42" i="1" s="1"/>
  <c r="AS43" i="1" s="1"/>
  <c r="AS44" i="1" s="1"/>
  <c r="AS45" i="1" s="1"/>
  <c r="AS46" i="1" s="1"/>
  <c r="AS47" i="1" s="1"/>
  <c r="AS48" i="1" s="1"/>
  <c r="AS49" i="1" s="1"/>
  <c r="AS50" i="1" s="1"/>
  <c r="AS51" i="1" s="1"/>
  <c r="AS52" i="1" s="1"/>
  <c r="AV12" i="1"/>
  <c r="AK140" i="1"/>
  <c r="AK8" i="1" s="1"/>
  <c r="G23" i="1"/>
  <c r="AT133" i="1"/>
  <c r="AS8" i="1" s="1"/>
  <c r="AU8" i="1" s="1"/>
  <c r="G26" i="1"/>
  <c r="AR5" i="1"/>
  <c r="AQ7" i="1"/>
  <c r="AY5" i="1"/>
  <c r="AQ6" i="1"/>
  <c r="AR6" i="1" s="1"/>
  <c r="BA92" i="1"/>
  <c r="BA88" i="1"/>
  <c r="BA86" i="1"/>
  <c r="BA84" i="1"/>
  <c r="BA82" i="1"/>
  <c r="BA80" i="1"/>
  <c r="BA78" i="1"/>
  <c r="BA76" i="1"/>
  <c r="BA74" i="1"/>
  <c r="BA73" i="1"/>
  <c r="BA72" i="1"/>
  <c r="BA70" i="1"/>
  <c r="BA90" i="1"/>
  <c r="BA81" i="1"/>
  <c r="BA68" i="1"/>
  <c r="BA66" i="1"/>
  <c r="BA64" i="1"/>
  <c r="BA62" i="1"/>
  <c r="BA60" i="1"/>
  <c r="BA58" i="1"/>
  <c r="BA56" i="1"/>
  <c r="BA67" i="1"/>
  <c r="BA59" i="1"/>
  <c r="BA83" i="1"/>
  <c r="BA55" i="1"/>
  <c r="BA53" i="1"/>
  <c r="BA51" i="1"/>
  <c r="BA49" i="1"/>
  <c r="BA47" i="1"/>
  <c r="BA69" i="1"/>
  <c r="BA61" i="1"/>
  <c r="BA75" i="1"/>
  <c r="BA93" i="1"/>
  <c r="BA89" i="1"/>
  <c r="BA87" i="1"/>
  <c r="BA63" i="1"/>
  <c r="BA77" i="1"/>
  <c r="BA54" i="1"/>
  <c r="BA52" i="1"/>
  <c r="BA50" i="1"/>
  <c r="BA48" i="1"/>
  <c r="BA94" i="1"/>
  <c r="BA85" i="1"/>
  <c r="BA79" i="1"/>
  <c r="BA65" i="1"/>
  <c r="BA57" i="1"/>
  <c r="BA44" i="1"/>
  <c r="BA19" i="1"/>
  <c r="BA46" i="1"/>
  <c r="BA24" i="1"/>
  <c r="BA18" i="1"/>
  <c r="BA40" i="1"/>
  <c r="BA25" i="1"/>
  <c r="BA41" i="1"/>
  <c r="BA28" i="1"/>
  <c r="BA26" i="1"/>
  <c r="BA20" i="1"/>
  <c r="BA14" i="1"/>
  <c r="BA71" i="1"/>
  <c r="BA42" i="1"/>
  <c r="BA39" i="1"/>
  <c r="BA37" i="1"/>
  <c r="BA35" i="1"/>
  <c r="BA33" i="1"/>
  <c r="BA32" i="1"/>
  <c r="BA31" i="1"/>
  <c r="BA15" i="1"/>
  <c r="BA22" i="1"/>
  <c r="BA21" i="1"/>
  <c r="BA45" i="1"/>
  <c r="BA13" i="1"/>
  <c r="BA34" i="1"/>
  <c r="BA16" i="1"/>
  <c r="BA36" i="1"/>
  <c r="BA17" i="1"/>
  <c r="BA43" i="1"/>
  <c r="BA38" i="1"/>
  <c r="BA91" i="1"/>
  <c r="BA30" i="1"/>
  <c r="BA29" i="1"/>
  <c r="BA27" i="1"/>
  <c r="BA23" i="1"/>
  <c r="AN133" i="1"/>
  <c r="AM8" i="1" s="1"/>
  <c r="AO8" i="1" s="1"/>
  <c r="G24" i="1"/>
  <c r="AV129" i="1" l="1"/>
  <c r="AO129" i="1"/>
  <c r="AN129" i="1" s="1"/>
  <c r="AW129" i="1" s="1"/>
  <c r="AS13" i="1"/>
  <c r="AS14" i="1" s="1"/>
  <c r="AS15" i="1" s="1"/>
  <c r="AS16" i="1" s="1"/>
  <c r="AS17" i="1" s="1"/>
  <c r="AS18" i="1" s="1"/>
  <c r="AS19" i="1" s="1"/>
  <c r="AS20" i="1" s="1"/>
  <c r="AS21" i="1" s="1"/>
  <c r="AS22" i="1" s="1"/>
  <c r="AS23" i="1" s="1"/>
  <c r="AS24" i="1" s="1"/>
  <c r="AS25" i="1" s="1"/>
  <c r="AS26" i="1" s="1"/>
  <c r="AS27" i="1" s="1"/>
  <c r="AS28" i="1" s="1"/>
  <c r="AS29" i="1" s="1"/>
  <c r="AS30" i="1" s="1"/>
  <c r="AS31" i="1" s="1"/>
  <c r="AV123" i="1"/>
  <c r="AO123" i="1"/>
  <c r="AN123" i="1" s="1"/>
  <c r="AW123" i="1" s="1"/>
  <c r="AK11" i="1"/>
  <c r="AL11" i="1" s="1"/>
  <c r="AK10" i="1"/>
  <c r="AL10" i="1" s="1"/>
  <c r="AK12" i="1"/>
  <c r="AK9" i="1"/>
  <c r="AL9" i="1" s="1"/>
  <c r="AL8" i="1"/>
  <c r="AX128" i="1"/>
  <c r="AR128" i="1"/>
  <c r="AQ128" i="1" s="1"/>
  <c r="AY128" i="1" s="1"/>
  <c r="H24" i="1"/>
  <c r="AB16" i="1" s="1"/>
  <c r="D26" i="1"/>
  <c r="AA16" i="1"/>
  <c r="AP73" i="1"/>
  <c r="AA18" i="1"/>
  <c r="H26" i="1"/>
  <c r="AB18" i="1" s="1"/>
  <c r="AP32" i="1"/>
  <c r="AW7" i="1"/>
  <c r="AW6" i="1"/>
  <c r="AN120" i="1"/>
  <c r="AN95" i="1"/>
  <c r="AN94" i="1"/>
  <c r="AN53" i="1"/>
  <c r="AO12" i="1"/>
  <c r="AQ10" i="1"/>
  <c r="AR8" i="1"/>
  <c r="AY8" i="1"/>
  <c r="AY7" i="1" s="1"/>
  <c r="AQ9" i="1"/>
  <c r="AQ11" i="1"/>
  <c r="AQ12" i="1"/>
  <c r="AX121" i="1"/>
  <c r="AR121" i="1"/>
  <c r="AQ121" i="1" s="1"/>
  <c r="AY121" i="1" s="1"/>
  <c r="AV124" i="1"/>
  <c r="AO124" i="1"/>
  <c r="AN124" i="1" s="1"/>
  <c r="AW124" i="1" s="1"/>
  <c r="AU9" i="1"/>
  <c r="AV122" i="1"/>
  <c r="AO122" i="1"/>
  <c r="AN122" i="1" s="1"/>
  <c r="AW122" i="1" s="1"/>
  <c r="AV8" i="1"/>
  <c r="AM9" i="1"/>
  <c r="AM7" i="1"/>
  <c r="AV7" i="1" s="1"/>
  <c r="AS9" i="1"/>
  <c r="AS10" i="1" s="1"/>
  <c r="AS11" i="1" s="1"/>
  <c r="AS7" i="1"/>
  <c r="AU7" i="1" s="1"/>
  <c r="AX125" i="1"/>
  <c r="AR125" i="1"/>
  <c r="AQ125" i="1" s="1"/>
  <c r="AY125" i="1" s="1"/>
  <c r="AX122" i="1"/>
  <c r="AR122" i="1"/>
  <c r="AQ122" i="1" s="1"/>
  <c r="AY122" i="1" s="1"/>
  <c r="AT120" i="1"/>
  <c r="AU120" i="1" s="1"/>
  <c r="AT119" i="1"/>
  <c r="AU119" i="1" s="1"/>
  <c r="AT118" i="1"/>
  <c r="AU118" i="1" s="1"/>
  <c r="AT117" i="1"/>
  <c r="AU117" i="1" s="1"/>
  <c r="AT116" i="1"/>
  <c r="AU116" i="1" s="1"/>
  <c r="AT115" i="1"/>
  <c r="AU115" i="1" s="1"/>
  <c r="AT114" i="1"/>
  <c r="AU114" i="1" s="1"/>
  <c r="AT113" i="1"/>
  <c r="AU113" i="1" s="1"/>
  <c r="AT112" i="1"/>
  <c r="AU112" i="1" s="1"/>
  <c r="AT111" i="1"/>
  <c r="AU111" i="1" s="1"/>
  <c r="AT110" i="1"/>
  <c r="AU110" i="1" s="1"/>
  <c r="AT109" i="1"/>
  <c r="AU109" i="1" s="1"/>
  <c r="AT108" i="1"/>
  <c r="AU108" i="1" s="1"/>
  <c r="AT107" i="1"/>
  <c r="AU107" i="1" s="1"/>
  <c r="AT106" i="1"/>
  <c r="AU106" i="1" s="1"/>
  <c r="AT105" i="1"/>
  <c r="AU105" i="1" s="1"/>
  <c r="AT104" i="1"/>
  <c r="AU104" i="1" s="1"/>
  <c r="AT103" i="1"/>
  <c r="AU103" i="1" s="1"/>
  <c r="AT102" i="1"/>
  <c r="AU102" i="1" s="1"/>
  <c r="AT101" i="1"/>
  <c r="AU101" i="1" s="1"/>
  <c r="AT100" i="1"/>
  <c r="AU100" i="1" s="1"/>
  <c r="AT99" i="1"/>
  <c r="AU99" i="1" s="1"/>
  <c r="AT98" i="1"/>
  <c r="AU98" i="1" s="1"/>
  <c r="AT97" i="1"/>
  <c r="AU97" i="1" s="1"/>
  <c r="AT96" i="1"/>
  <c r="AU96" i="1" s="1"/>
  <c r="AT95" i="1"/>
  <c r="AU95" i="1" s="1"/>
  <c r="AT94" i="1"/>
  <c r="AU94" i="1" s="1"/>
  <c r="AT90" i="1"/>
  <c r="AU90" i="1" s="1"/>
  <c r="AT88" i="1"/>
  <c r="AU88" i="1" s="1"/>
  <c r="AT86" i="1"/>
  <c r="AU86" i="1" s="1"/>
  <c r="AT84" i="1"/>
  <c r="AU84" i="1" s="1"/>
  <c r="AT82" i="1"/>
  <c r="AU82" i="1" s="1"/>
  <c r="AT80" i="1"/>
  <c r="AU80" i="1" s="1"/>
  <c r="AT92" i="1"/>
  <c r="AU92" i="1" s="1"/>
  <c r="AT93" i="1"/>
  <c r="AU93" i="1" s="1"/>
  <c r="AT89" i="1"/>
  <c r="AU89" i="1" s="1"/>
  <c r="AT72" i="1"/>
  <c r="AU72" i="1" s="1"/>
  <c r="AT91" i="1"/>
  <c r="AU91" i="1" s="1"/>
  <c r="AT85" i="1"/>
  <c r="AU85" i="1" s="1"/>
  <c r="AT75" i="1"/>
  <c r="AU75" i="1" s="1"/>
  <c r="AT74" i="1"/>
  <c r="AU74" i="1" s="1"/>
  <c r="AT77" i="1"/>
  <c r="AU77" i="1" s="1"/>
  <c r="AT73" i="1"/>
  <c r="AU73" i="1" s="1"/>
  <c r="AT62" i="1"/>
  <c r="AU62" i="1" s="1"/>
  <c r="AT55" i="1"/>
  <c r="AU55" i="1" s="1"/>
  <c r="AT53" i="1"/>
  <c r="AU53" i="1" s="1"/>
  <c r="AT51" i="1"/>
  <c r="AU51" i="1" s="1"/>
  <c r="AT70" i="1"/>
  <c r="AU70" i="1" s="1"/>
  <c r="AT63" i="1"/>
  <c r="AU63" i="1" s="1"/>
  <c r="AT79" i="1"/>
  <c r="AU79" i="1" s="1"/>
  <c r="AT64" i="1"/>
  <c r="AU64" i="1" s="1"/>
  <c r="AT83" i="1"/>
  <c r="AU83" i="1" s="1"/>
  <c r="AT65" i="1"/>
  <c r="AU65" i="1" s="1"/>
  <c r="AT57" i="1"/>
  <c r="AU57" i="1" s="1"/>
  <c r="AT76" i="1"/>
  <c r="AU76" i="1" s="1"/>
  <c r="AT71" i="1"/>
  <c r="AU71" i="1" s="1"/>
  <c r="AT66" i="1"/>
  <c r="AU66" i="1" s="1"/>
  <c r="AT58" i="1"/>
  <c r="AU58" i="1" s="1"/>
  <c r="AT56" i="1"/>
  <c r="AU56" i="1" s="1"/>
  <c r="AT54" i="1"/>
  <c r="AU54" i="1" s="1"/>
  <c r="AT52" i="1"/>
  <c r="AU52" i="1" s="1"/>
  <c r="AT50" i="1"/>
  <c r="AU50" i="1" s="1"/>
  <c r="AT48" i="1"/>
  <c r="AU48" i="1" s="1"/>
  <c r="AT46" i="1"/>
  <c r="AU46" i="1" s="1"/>
  <c r="AT44" i="1"/>
  <c r="AU44" i="1" s="1"/>
  <c r="AT42" i="1"/>
  <c r="AU42" i="1" s="1"/>
  <c r="AT67" i="1"/>
  <c r="AU67" i="1" s="1"/>
  <c r="AT59" i="1"/>
  <c r="AU59" i="1" s="1"/>
  <c r="AT87" i="1"/>
  <c r="AU87" i="1" s="1"/>
  <c r="AT81" i="1"/>
  <c r="AU81" i="1" s="1"/>
  <c r="AT78" i="1"/>
  <c r="AU78" i="1" s="1"/>
  <c r="AT68" i="1"/>
  <c r="AU68" i="1" s="1"/>
  <c r="AT60" i="1"/>
  <c r="AU60" i="1" s="1"/>
  <c r="AT49" i="1"/>
  <c r="AU49" i="1" s="1"/>
  <c r="AT27" i="1"/>
  <c r="AU27" i="1" s="1"/>
  <c r="AT22" i="1"/>
  <c r="AU22" i="1" s="1"/>
  <c r="AT17" i="1"/>
  <c r="AU17" i="1" s="1"/>
  <c r="AT25" i="1"/>
  <c r="AU25" i="1" s="1"/>
  <c r="AT43" i="1"/>
  <c r="AU43" i="1" s="1"/>
  <c r="AT28" i="1"/>
  <c r="AU28" i="1" s="1"/>
  <c r="AT26" i="1"/>
  <c r="AU26" i="1" s="1"/>
  <c r="AT20" i="1"/>
  <c r="AU20" i="1" s="1"/>
  <c r="AT14" i="1"/>
  <c r="AU14" i="1" s="1"/>
  <c r="AT39" i="1"/>
  <c r="AU39" i="1" s="1"/>
  <c r="AT37" i="1"/>
  <c r="AU37" i="1" s="1"/>
  <c r="AT35" i="1"/>
  <c r="AU35" i="1" s="1"/>
  <c r="AT33" i="1"/>
  <c r="AU33" i="1" s="1"/>
  <c r="AT32" i="1"/>
  <c r="AU32" i="1" s="1"/>
  <c r="AT31" i="1"/>
  <c r="AU31" i="1" s="1"/>
  <c r="AT15" i="1"/>
  <c r="AU15" i="1" s="1"/>
  <c r="AT47" i="1"/>
  <c r="AU47" i="1" s="1"/>
  <c r="AT45" i="1"/>
  <c r="AU45" i="1" s="1"/>
  <c r="AT29" i="1"/>
  <c r="AU29" i="1" s="1"/>
  <c r="AT21" i="1"/>
  <c r="AU21" i="1" s="1"/>
  <c r="AT16" i="1"/>
  <c r="AU16" i="1" s="1"/>
  <c r="AT61" i="1"/>
  <c r="AU61" i="1" s="1"/>
  <c r="AT40" i="1"/>
  <c r="AU40" i="1" s="1"/>
  <c r="AT24" i="1"/>
  <c r="AU24" i="1" s="1"/>
  <c r="AT23" i="1"/>
  <c r="AU23" i="1" s="1"/>
  <c r="AT41" i="1"/>
  <c r="AU41" i="1" s="1"/>
  <c r="AT69" i="1"/>
  <c r="AU69" i="1" s="1"/>
  <c r="AT18" i="1"/>
  <c r="AU18" i="1" s="1"/>
  <c r="AU12" i="1"/>
  <c r="AT34" i="1"/>
  <c r="AU34" i="1" s="1"/>
  <c r="AT30" i="1"/>
  <c r="AU30" i="1" s="1"/>
  <c r="AT13" i="1"/>
  <c r="AU13" i="1" s="1"/>
  <c r="AT36" i="1"/>
  <c r="AU36" i="1" s="1"/>
  <c r="AT38" i="1"/>
  <c r="AU38" i="1" s="1"/>
  <c r="AT19" i="1"/>
  <c r="AU19" i="1" s="1"/>
  <c r="D25" i="1"/>
  <c r="H23" i="1"/>
  <c r="AB15" i="1" s="1"/>
  <c r="AA15" i="1"/>
  <c r="AL5" i="1"/>
  <c r="AK6" i="1"/>
  <c r="AL6" i="1" s="1"/>
  <c r="AK7" i="1"/>
  <c r="AL7" i="1" s="1"/>
  <c r="AX127" i="1"/>
  <c r="AR127" i="1"/>
  <c r="AQ127" i="1" s="1"/>
  <c r="AY127" i="1" s="1"/>
  <c r="AX123" i="1"/>
  <c r="AR123" i="1"/>
  <c r="AQ123" i="1" s="1"/>
  <c r="AY123" i="1" s="1"/>
  <c r="AV125" i="1"/>
  <c r="AO125" i="1"/>
  <c r="AN125" i="1" s="1"/>
  <c r="AW125" i="1" s="1"/>
  <c r="AU11" i="1"/>
  <c r="AX129" i="1"/>
  <c r="AR129" i="1"/>
  <c r="AQ129" i="1" s="1"/>
  <c r="AY129" i="1" s="1"/>
  <c r="AX124" i="1"/>
  <c r="AR124" i="1"/>
  <c r="AQ124" i="1" s="1"/>
  <c r="AY124" i="1" s="1"/>
  <c r="AV126" i="1"/>
  <c r="AO126" i="1"/>
  <c r="AN126" i="1" s="1"/>
  <c r="AW126" i="1" s="1"/>
  <c r="AU10" i="1"/>
  <c r="AW12" i="1"/>
  <c r="AW9" i="1"/>
  <c r="AW10" i="1"/>
  <c r="AW11" i="1"/>
  <c r="AP96" i="1"/>
  <c r="AX95" i="1"/>
  <c r="AV95" i="1"/>
  <c r="AM96" i="1"/>
  <c r="AV127" i="1"/>
  <c r="AO127" i="1"/>
  <c r="AN127" i="1" s="1"/>
  <c r="AW127" i="1" s="1"/>
  <c r="AA17" i="1"/>
  <c r="H25" i="1"/>
  <c r="AB17" i="1" s="1"/>
  <c r="AA21" i="1"/>
  <c r="AY6" i="1"/>
  <c r="AX126" i="1"/>
  <c r="AR126" i="1"/>
  <c r="AQ126" i="1" s="1"/>
  <c r="AY126" i="1" s="1"/>
  <c r="AV121" i="1"/>
  <c r="AO121" i="1"/>
  <c r="AN121" i="1" s="1"/>
  <c r="AW121" i="1" s="1"/>
  <c r="AV128" i="1"/>
  <c r="AO128" i="1"/>
  <c r="AN128" i="1" s="1"/>
  <c r="AW128" i="1" s="1"/>
  <c r="AX8" i="1"/>
  <c r="AP9" i="1"/>
  <c r="AP7" i="1"/>
  <c r="AX7" i="1" s="1"/>
  <c r="AO7" i="1" l="1"/>
  <c r="AR7" i="1"/>
  <c r="AX9" i="1"/>
  <c r="AP10" i="1"/>
  <c r="AR10" i="1" s="1"/>
  <c r="AV96" i="1"/>
  <c r="AM97" i="1"/>
  <c r="AY10" i="1"/>
  <c r="AX32" i="1"/>
  <c r="AP33" i="1"/>
  <c r="AQ33" i="1" s="1"/>
  <c r="AP13" i="1"/>
  <c r="AR9" i="1"/>
  <c r="AY9" i="1"/>
  <c r="AV9" i="1"/>
  <c r="AM10" i="1"/>
  <c r="AO94" i="1"/>
  <c r="AW94" i="1"/>
  <c r="AO9" i="1"/>
  <c r="AP97" i="1"/>
  <c r="AX96" i="1"/>
  <c r="AW95" i="1"/>
  <c r="AO95" i="1"/>
  <c r="AQ120" i="1"/>
  <c r="AQ97" i="1"/>
  <c r="AQ73" i="1"/>
  <c r="AQ96" i="1"/>
  <c r="AQ94" i="1"/>
  <c r="AQ53" i="1"/>
  <c r="AQ95" i="1"/>
  <c r="AQ32" i="1"/>
  <c r="AQ13" i="1"/>
  <c r="AR12" i="1"/>
  <c r="AY12" i="1"/>
  <c r="AW53" i="1"/>
  <c r="AO53" i="1"/>
  <c r="AN96" i="1"/>
  <c r="AW120" i="1"/>
  <c r="AO120" i="1"/>
  <c r="AX73" i="1"/>
  <c r="AP75" i="1"/>
  <c r="AQ75" i="1" s="1"/>
  <c r="AP74" i="1"/>
  <c r="AX74" i="1" s="1"/>
  <c r="AP54" i="1"/>
  <c r="AM73" i="1"/>
  <c r="AM32" i="1"/>
  <c r="AY11" i="1"/>
  <c r="AK94" i="1"/>
  <c r="AL94" i="1" s="1"/>
  <c r="AK92" i="1"/>
  <c r="AL92" i="1" s="1"/>
  <c r="AK109" i="1"/>
  <c r="AL109" i="1" s="1"/>
  <c r="AK120" i="1"/>
  <c r="AL120" i="1" s="1"/>
  <c r="AK118" i="1"/>
  <c r="AL118" i="1" s="1"/>
  <c r="AK116" i="1"/>
  <c r="AL116" i="1" s="1"/>
  <c r="AK114" i="1"/>
  <c r="AL114" i="1" s="1"/>
  <c r="AK112" i="1"/>
  <c r="AL112" i="1" s="1"/>
  <c r="AK110" i="1"/>
  <c r="AL110" i="1" s="1"/>
  <c r="AK93" i="1"/>
  <c r="AL93" i="1" s="1"/>
  <c r="AK106" i="1"/>
  <c r="AL106" i="1" s="1"/>
  <c r="AK105" i="1"/>
  <c r="AL105" i="1" s="1"/>
  <c r="AK104" i="1"/>
  <c r="AL104" i="1" s="1"/>
  <c r="AK103" i="1"/>
  <c r="AL103" i="1" s="1"/>
  <c r="AK102" i="1"/>
  <c r="AL102" i="1" s="1"/>
  <c r="AK101" i="1"/>
  <c r="AL101" i="1" s="1"/>
  <c r="AK100" i="1"/>
  <c r="AL100" i="1" s="1"/>
  <c r="AK99" i="1"/>
  <c r="AL99" i="1" s="1"/>
  <c r="AK98" i="1"/>
  <c r="AL98" i="1" s="1"/>
  <c r="AK97" i="1"/>
  <c r="AL97" i="1" s="1"/>
  <c r="AK96" i="1"/>
  <c r="AL96" i="1" s="1"/>
  <c r="AK95" i="1"/>
  <c r="AL95" i="1" s="1"/>
  <c r="AK90" i="1"/>
  <c r="AL90" i="1" s="1"/>
  <c r="AK88" i="1"/>
  <c r="AL88" i="1" s="1"/>
  <c r="AK86" i="1"/>
  <c r="AL86" i="1" s="1"/>
  <c r="AK84" i="1"/>
  <c r="AL84" i="1" s="1"/>
  <c r="AK82" i="1"/>
  <c r="AL82" i="1" s="1"/>
  <c r="AK80" i="1"/>
  <c r="AL80" i="1" s="1"/>
  <c r="AK78" i="1"/>
  <c r="AL78" i="1" s="1"/>
  <c r="AK76" i="1"/>
  <c r="AL76" i="1" s="1"/>
  <c r="AK74" i="1"/>
  <c r="AL74" i="1" s="1"/>
  <c r="AK73" i="1"/>
  <c r="AL73" i="1" s="1"/>
  <c r="AK72" i="1"/>
  <c r="AL72" i="1" s="1"/>
  <c r="AK70" i="1"/>
  <c r="AL70" i="1" s="1"/>
  <c r="AK117" i="1"/>
  <c r="AL117" i="1" s="1"/>
  <c r="AK85" i="1"/>
  <c r="AL85" i="1" s="1"/>
  <c r="AK115" i="1"/>
  <c r="AL115" i="1" s="1"/>
  <c r="AK108" i="1"/>
  <c r="AL108" i="1" s="1"/>
  <c r="AK81" i="1"/>
  <c r="AL81" i="1" s="1"/>
  <c r="AK68" i="1"/>
  <c r="AL68" i="1" s="1"/>
  <c r="AK66" i="1"/>
  <c r="AL66" i="1" s="1"/>
  <c r="AK64" i="1"/>
  <c r="AL64" i="1" s="1"/>
  <c r="AK62" i="1"/>
  <c r="AL62" i="1" s="1"/>
  <c r="AK60" i="1"/>
  <c r="AL60" i="1" s="1"/>
  <c r="AK58" i="1"/>
  <c r="AL58" i="1" s="1"/>
  <c r="AK83" i="1"/>
  <c r="AL83" i="1" s="1"/>
  <c r="AK63" i="1"/>
  <c r="AL63" i="1" s="1"/>
  <c r="AK113" i="1"/>
  <c r="AL113" i="1" s="1"/>
  <c r="AK55" i="1"/>
  <c r="AL55" i="1" s="1"/>
  <c r="AK53" i="1"/>
  <c r="AL53" i="1" s="1"/>
  <c r="AK51" i="1"/>
  <c r="AL51" i="1" s="1"/>
  <c r="AK49" i="1"/>
  <c r="AL49" i="1" s="1"/>
  <c r="AK47" i="1"/>
  <c r="AL47" i="1" s="1"/>
  <c r="AK71" i="1"/>
  <c r="AL71" i="1" s="1"/>
  <c r="AK65" i="1"/>
  <c r="AL65" i="1" s="1"/>
  <c r="AK57" i="1"/>
  <c r="AL57" i="1" s="1"/>
  <c r="AK111" i="1"/>
  <c r="AL111" i="1" s="1"/>
  <c r="AK89" i="1"/>
  <c r="AL89" i="1" s="1"/>
  <c r="AK87" i="1"/>
  <c r="AL87" i="1" s="1"/>
  <c r="AK91" i="1"/>
  <c r="AL91" i="1" s="1"/>
  <c r="AK75" i="1"/>
  <c r="AL75" i="1" s="1"/>
  <c r="AK67" i="1"/>
  <c r="AL67" i="1" s="1"/>
  <c r="AK59" i="1"/>
  <c r="AL59" i="1" s="1"/>
  <c r="AK77" i="1"/>
  <c r="AL77" i="1" s="1"/>
  <c r="AK56" i="1"/>
  <c r="AL56" i="1" s="1"/>
  <c r="AK54" i="1"/>
  <c r="AL54" i="1" s="1"/>
  <c r="AK52" i="1"/>
  <c r="AL52" i="1" s="1"/>
  <c r="AK50" i="1"/>
  <c r="AL50" i="1" s="1"/>
  <c r="AK48" i="1"/>
  <c r="AL48" i="1" s="1"/>
  <c r="AK119" i="1"/>
  <c r="AL119" i="1" s="1"/>
  <c r="AK107" i="1"/>
  <c r="AL107" i="1" s="1"/>
  <c r="AK69" i="1"/>
  <c r="AL69" i="1" s="1"/>
  <c r="AK61" i="1"/>
  <c r="AL61" i="1" s="1"/>
  <c r="AK79" i="1"/>
  <c r="AL79" i="1" s="1"/>
  <c r="AK19" i="1"/>
  <c r="AL19" i="1" s="1"/>
  <c r="AK43" i="1"/>
  <c r="AL43" i="1" s="1"/>
  <c r="AK24" i="1"/>
  <c r="AL24" i="1" s="1"/>
  <c r="AK18" i="1"/>
  <c r="AL18" i="1" s="1"/>
  <c r="AK44" i="1"/>
  <c r="AL44" i="1" s="1"/>
  <c r="AK25" i="1"/>
  <c r="AL25" i="1" s="1"/>
  <c r="AK45" i="1"/>
  <c r="AL45" i="1" s="1"/>
  <c r="AK28" i="1"/>
  <c r="AL28" i="1" s="1"/>
  <c r="AK26" i="1"/>
  <c r="AL26" i="1" s="1"/>
  <c r="AK20" i="1"/>
  <c r="AL20" i="1" s="1"/>
  <c r="AK14" i="1"/>
  <c r="AL14" i="1" s="1"/>
  <c r="AK46" i="1"/>
  <c r="AL46" i="1" s="1"/>
  <c r="AK39" i="1"/>
  <c r="AL39" i="1" s="1"/>
  <c r="AK37" i="1"/>
  <c r="AL37" i="1" s="1"/>
  <c r="AK35" i="1"/>
  <c r="AL35" i="1" s="1"/>
  <c r="AK33" i="1"/>
  <c r="AL33" i="1" s="1"/>
  <c r="AK32" i="1"/>
  <c r="AL32" i="1" s="1"/>
  <c r="AK31" i="1"/>
  <c r="AL31" i="1" s="1"/>
  <c r="AK34" i="1"/>
  <c r="AL34" i="1" s="1"/>
  <c r="AK36" i="1"/>
  <c r="AL36" i="1" s="1"/>
  <c r="AK38" i="1"/>
  <c r="AL38" i="1" s="1"/>
  <c r="AK17" i="1"/>
  <c r="AL17" i="1" s="1"/>
  <c r="AK16" i="1"/>
  <c r="AL16" i="1" s="1"/>
  <c r="AK40" i="1"/>
  <c r="AL40" i="1" s="1"/>
  <c r="AK30" i="1"/>
  <c r="AL30" i="1" s="1"/>
  <c r="AK29" i="1"/>
  <c r="AL29" i="1" s="1"/>
  <c r="AK27" i="1"/>
  <c r="AL27" i="1" s="1"/>
  <c r="AK41" i="1"/>
  <c r="AL41" i="1" s="1"/>
  <c r="AL12" i="1"/>
  <c r="AK13" i="1"/>
  <c r="AL13" i="1" s="1"/>
  <c r="AK23" i="1"/>
  <c r="AL23" i="1" s="1"/>
  <c r="AK22" i="1"/>
  <c r="AL22" i="1" s="1"/>
  <c r="AK21" i="1"/>
  <c r="AL21" i="1" s="1"/>
  <c r="AK15" i="1"/>
  <c r="AL15" i="1" s="1"/>
  <c r="AK42" i="1"/>
  <c r="AL42" i="1" s="1"/>
  <c r="AY33" i="1" l="1"/>
  <c r="AR33" i="1"/>
  <c r="AY32" i="1"/>
  <c r="AR32" i="1"/>
  <c r="AR53" i="1"/>
  <c r="AY53" i="1"/>
  <c r="AY73" i="1"/>
  <c r="AR73" i="1"/>
  <c r="AR120" i="1"/>
  <c r="AY120" i="1"/>
  <c r="AR75" i="1"/>
  <c r="AY75" i="1"/>
  <c r="AV32" i="1"/>
  <c r="AM33" i="1"/>
  <c r="AM13" i="1"/>
  <c r="AN32" i="1"/>
  <c r="AW96" i="1"/>
  <c r="AO96" i="1"/>
  <c r="AQ74" i="1"/>
  <c r="AY97" i="1"/>
  <c r="AR97" i="1"/>
  <c r="AM11" i="1"/>
  <c r="AV10" i="1"/>
  <c r="AO10" i="1"/>
  <c r="AM75" i="1"/>
  <c r="AV73" i="1"/>
  <c r="AM74" i="1"/>
  <c r="AM54" i="1"/>
  <c r="AN73" i="1"/>
  <c r="AV97" i="1"/>
  <c r="AM98" i="1"/>
  <c r="AN97" i="1"/>
  <c r="AX54" i="1"/>
  <c r="AP55" i="1"/>
  <c r="AP34" i="1"/>
  <c r="AX33" i="1"/>
  <c r="AY94" i="1"/>
  <c r="AR94" i="1"/>
  <c r="AR13" i="1"/>
  <c r="AY13" i="1"/>
  <c r="AY95" i="1"/>
  <c r="AR95" i="1"/>
  <c r="AX10" i="1"/>
  <c r="AP11" i="1"/>
  <c r="AY96" i="1"/>
  <c r="AR96" i="1"/>
  <c r="AX75" i="1"/>
  <c r="AP76" i="1"/>
  <c r="AQ54" i="1"/>
  <c r="AP98" i="1"/>
  <c r="AX97" i="1"/>
  <c r="AP14" i="1"/>
  <c r="AX13" i="1"/>
  <c r="AV11" i="1" l="1"/>
  <c r="AO11" i="1"/>
  <c r="AM34" i="1"/>
  <c r="AV33" i="1"/>
  <c r="AN33" i="1"/>
  <c r="AM14" i="1"/>
  <c r="AV13" i="1"/>
  <c r="AN13" i="1"/>
  <c r="AO73" i="1"/>
  <c r="AW73" i="1"/>
  <c r="AP77" i="1"/>
  <c r="AX76" i="1"/>
  <c r="AQ76" i="1"/>
  <c r="AX14" i="1"/>
  <c r="AP15" i="1"/>
  <c r="AQ14" i="1"/>
  <c r="AX11" i="1"/>
  <c r="AR11" i="1"/>
  <c r="AV54" i="1"/>
  <c r="AM55" i="1"/>
  <c r="AN54" i="1"/>
  <c r="AV98" i="1"/>
  <c r="AM99" i="1"/>
  <c r="AN98" i="1"/>
  <c r="AX34" i="1"/>
  <c r="AP35" i="1"/>
  <c r="AQ34" i="1"/>
  <c r="AV74" i="1"/>
  <c r="AN74" i="1"/>
  <c r="AY74" i="1"/>
  <c r="AR74" i="1"/>
  <c r="AW97" i="1"/>
  <c r="AO97" i="1"/>
  <c r="AP99" i="1"/>
  <c r="AX98" i="1"/>
  <c r="AQ98" i="1"/>
  <c r="AP56" i="1"/>
  <c r="AX55" i="1"/>
  <c r="AQ55" i="1"/>
  <c r="AW32" i="1"/>
  <c r="AO32" i="1"/>
  <c r="AR54" i="1"/>
  <c r="AY54" i="1"/>
  <c r="AM76" i="1"/>
  <c r="AV75" i="1"/>
  <c r="AN75" i="1"/>
  <c r="AW75" i="1" l="1"/>
  <c r="AO75" i="1"/>
  <c r="AM15" i="1"/>
  <c r="AV14" i="1"/>
  <c r="AN14" i="1"/>
  <c r="AR55" i="1"/>
  <c r="AY55" i="1"/>
  <c r="AX56" i="1"/>
  <c r="AP57" i="1"/>
  <c r="AQ56" i="1"/>
  <c r="AW74" i="1"/>
  <c r="AO74" i="1"/>
  <c r="AW54" i="1"/>
  <c r="AO54" i="1"/>
  <c r="AY76" i="1"/>
  <c r="AR76" i="1"/>
  <c r="AW33" i="1"/>
  <c r="AO33" i="1"/>
  <c r="AM77" i="1"/>
  <c r="AV76" i="1"/>
  <c r="AN76" i="1"/>
  <c r="AY98" i="1"/>
  <c r="AR98" i="1"/>
  <c r="AM56" i="1"/>
  <c r="AV55" i="1"/>
  <c r="AN55" i="1"/>
  <c r="AR14" i="1"/>
  <c r="AY14" i="1"/>
  <c r="AX15" i="1"/>
  <c r="AP16" i="1"/>
  <c r="AQ15" i="1"/>
  <c r="AR34" i="1"/>
  <c r="AY34" i="1"/>
  <c r="AP78" i="1"/>
  <c r="AX77" i="1"/>
  <c r="AQ77" i="1"/>
  <c r="AM35" i="1"/>
  <c r="AV34" i="1"/>
  <c r="AN34" i="1"/>
  <c r="AW98" i="1"/>
  <c r="AO98" i="1"/>
  <c r="AV99" i="1"/>
  <c r="AM100" i="1"/>
  <c r="AN99" i="1"/>
  <c r="AP100" i="1"/>
  <c r="AX99" i="1"/>
  <c r="AQ99" i="1"/>
  <c r="AP36" i="1"/>
  <c r="AX35" i="1"/>
  <c r="AQ35" i="1"/>
  <c r="AW13" i="1"/>
  <c r="AO13" i="1"/>
  <c r="AY15" i="1" l="1"/>
  <c r="AR15" i="1"/>
  <c r="AP17" i="1"/>
  <c r="AX16" i="1"/>
  <c r="AQ16" i="1"/>
  <c r="AM57" i="1"/>
  <c r="AV56" i="1"/>
  <c r="AN56" i="1"/>
  <c r="AW34" i="1"/>
  <c r="AO34" i="1"/>
  <c r="AP101" i="1"/>
  <c r="AX100" i="1"/>
  <c r="AQ100" i="1"/>
  <c r="AM36" i="1"/>
  <c r="AV35" i="1"/>
  <c r="AN35" i="1"/>
  <c r="AW76" i="1"/>
  <c r="AO76" i="1"/>
  <c r="AO14" i="1"/>
  <c r="AW14" i="1"/>
  <c r="AW99" i="1"/>
  <c r="AO99" i="1"/>
  <c r="AR77" i="1"/>
  <c r="AY77" i="1"/>
  <c r="AX36" i="1"/>
  <c r="AP37" i="1"/>
  <c r="AQ36" i="1"/>
  <c r="AY99" i="1"/>
  <c r="AR99" i="1"/>
  <c r="AV100" i="1"/>
  <c r="AM101" i="1"/>
  <c r="AN100" i="1"/>
  <c r="AM78" i="1"/>
  <c r="AV77" i="1"/>
  <c r="AN77" i="1"/>
  <c r="AM16" i="1"/>
  <c r="AV15" i="1"/>
  <c r="AN15" i="1"/>
  <c r="AY35" i="1"/>
  <c r="AR35" i="1"/>
  <c r="AP79" i="1"/>
  <c r="AX78" i="1"/>
  <c r="AQ78" i="1"/>
  <c r="AW55" i="1"/>
  <c r="AO55" i="1"/>
  <c r="AR56" i="1"/>
  <c r="AY56" i="1"/>
  <c r="AX57" i="1"/>
  <c r="AP58" i="1"/>
  <c r="AQ57" i="1"/>
  <c r="AW100" i="1" l="1"/>
  <c r="AO100" i="1"/>
  <c r="AW15" i="1"/>
  <c r="AO15" i="1"/>
  <c r="AM37" i="1"/>
  <c r="AV36" i="1"/>
  <c r="AN36" i="1"/>
  <c r="AM58" i="1"/>
  <c r="AV57" i="1"/>
  <c r="AN57" i="1"/>
  <c r="AY100" i="1"/>
  <c r="AR100" i="1"/>
  <c r="AR16" i="1"/>
  <c r="AY16" i="1"/>
  <c r="AV16" i="1"/>
  <c r="AM17" i="1"/>
  <c r="AN16" i="1"/>
  <c r="AW56" i="1"/>
  <c r="AO56" i="1"/>
  <c r="AY78" i="1"/>
  <c r="AR78" i="1"/>
  <c r="AW77" i="1"/>
  <c r="AO77" i="1"/>
  <c r="AR36" i="1"/>
  <c r="AY36" i="1"/>
  <c r="AP102" i="1"/>
  <c r="AX101" i="1"/>
  <c r="AQ101" i="1"/>
  <c r="AX17" i="1"/>
  <c r="AP18" i="1"/>
  <c r="AQ17" i="1"/>
  <c r="AV101" i="1"/>
  <c r="AM102" i="1"/>
  <c r="AN101" i="1"/>
  <c r="AY57" i="1"/>
  <c r="AR57" i="1"/>
  <c r="AP38" i="1"/>
  <c r="AX37" i="1"/>
  <c r="AQ37" i="1"/>
  <c r="AW35" i="1"/>
  <c r="AO35" i="1"/>
  <c r="AP59" i="1"/>
  <c r="AX58" i="1"/>
  <c r="AQ58" i="1"/>
  <c r="AX79" i="1"/>
  <c r="AP80" i="1"/>
  <c r="AQ79" i="1"/>
  <c r="AM79" i="1"/>
  <c r="AV78" i="1"/>
  <c r="AN78" i="1"/>
  <c r="AM59" i="1" l="1"/>
  <c r="AV58" i="1"/>
  <c r="AN58" i="1"/>
  <c r="AV17" i="1"/>
  <c r="AM18" i="1"/>
  <c r="AN17" i="1"/>
  <c r="AX38" i="1"/>
  <c r="AP39" i="1"/>
  <c r="AQ38" i="1"/>
  <c r="AM38" i="1"/>
  <c r="AV37" i="1"/>
  <c r="AN37" i="1"/>
  <c r="AY17" i="1"/>
  <c r="AR17" i="1"/>
  <c r="AV79" i="1"/>
  <c r="AM80" i="1"/>
  <c r="AN79" i="1"/>
  <c r="AW36" i="1"/>
  <c r="AO36" i="1"/>
  <c r="AY58" i="1"/>
  <c r="AR58" i="1"/>
  <c r="AR79" i="1"/>
  <c r="AY79" i="1"/>
  <c r="AP81" i="1"/>
  <c r="AX80" i="1"/>
  <c r="AQ80" i="1"/>
  <c r="AY101" i="1"/>
  <c r="AR101" i="1"/>
  <c r="AO78" i="1"/>
  <c r="AW78" i="1"/>
  <c r="AP60" i="1"/>
  <c r="AX59" i="1"/>
  <c r="AQ59" i="1"/>
  <c r="AW101" i="1"/>
  <c r="AO101" i="1"/>
  <c r="AP103" i="1"/>
  <c r="AX102" i="1"/>
  <c r="AQ102" i="1"/>
  <c r="AW57" i="1"/>
  <c r="AO57" i="1"/>
  <c r="AY37" i="1"/>
  <c r="AR37" i="1"/>
  <c r="AP19" i="1"/>
  <c r="AX18" i="1"/>
  <c r="AQ18" i="1"/>
  <c r="AV102" i="1"/>
  <c r="AM103" i="1"/>
  <c r="AN102" i="1"/>
  <c r="AO16" i="1"/>
  <c r="AW16" i="1"/>
  <c r="AM81" i="1" l="1"/>
  <c r="AV80" i="1"/>
  <c r="AN80" i="1"/>
  <c r="AP61" i="1"/>
  <c r="AX60" i="1"/>
  <c r="AQ60" i="1"/>
  <c r="AW17" i="1"/>
  <c r="AO17" i="1"/>
  <c r="AR18" i="1"/>
  <c r="AY18" i="1"/>
  <c r="AV18" i="1"/>
  <c r="AM19" i="1"/>
  <c r="AN18" i="1"/>
  <c r="AP40" i="1"/>
  <c r="AX39" i="1"/>
  <c r="AQ39" i="1"/>
  <c r="AO37" i="1"/>
  <c r="AW37" i="1"/>
  <c r="AP20" i="1"/>
  <c r="AX19" i="1"/>
  <c r="AQ19" i="1"/>
  <c r="AO58" i="1"/>
  <c r="AW58" i="1"/>
  <c r="AX81" i="1"/>
  <c r="AP82" i="1"/>
  <c r="AQ81" i="1"/>
  <c r="AP104" i="1"/>
  <c r="AX103" i="1"/>
  <c r="AQ103" i="1"/>
  <c r="AY80" i="1"/>
  <c r="AR80" i="1"/>
  <c r="AM39" i="1"/>
  <c r="AV38" i="1"/>
  <c r="AN38" i="1"/>
  <c r="AW102" i="1"/>
  <c r="AO102" i="1"/>
  <c r="AV103" i="1"/>
  <c r="AM104" i="1"/>
  <c r="AN103" i="1"/>
  <c r="AY102" i="1"/>
  <c r="AR102" i="1"/>
  <c r="AY59" i="1"/>
  <c r="AR59" i="1"/>
  <c r="AW79" i="1"/>
  <c r="AO79" i="1"/>
  <c r="AR38" i="1"/>
  <c r="AY38" i="1"/>
  <c r="AM60" i="1"/>
  <c r="AV59" i="1"/>
  <c r="AN59" i="1"/>
  <c r="AY39" i="1" l="1"/>
  <c r="AR39" i="1"/>
  <c r="AY60" i="1"/>
  <c r="AR60" i="1"/>
  <c r="AM61" i="1"/>
  <c r="AV60" i="1"/>
  <c r="AN60" i="1"/>
  <c r="AW103" i="1"/>
  <c r="AO103" i="1"/>
  <c r="AY103" i="1"/>
  <c r="AR103" i="1"/>
  <c r="AR19" i="1"/>
  <c r="AY19" i="1"/>
  <c r="AW18" i="1"/>
  <c r="AO18" i="1"/>
  <c r="AP41" i="1"/>
  <c r="AX40" i="1"/>
  <c r="AQ40" i="1"/>
  <c r="AM20" i="1"/>
  <c r="AV19" i="1"/>
  <c r="AN19" i="1"/>
  <c r="AP62" i="1"/>
  <c r="AX61" i="1"/>
  <c r="AQ61" i="1"/>
  <c r="AV104" i="1"/>
  <c r="AM105" i="1"/>
  <c r="AN104" i="1"/>
  <c r="AP105" i="1"/>
  <c r="AX104" i="1"/>
  <c r="AQ104" i="1"/>
  <c r="AX20" i="1"/>
  <c r="AP21" i="1"/>
  <c r="AQ20" i="1"/>
  <c r="AO80" i="1"/>
  <c r="AW80" i="1"/>
  <c r="AW59" i="1"/>
  <c r="AO59" i="1"/>
  <c r="AW38" i="1"/>
  <c r="AO38" i="1"/>
  <c r="AY81" i="1"/>
  <c r="AR81" i="1"/>
  <c r="AM40" i="1"/>
  <c r="AV39" i="1"/>
  <c r="AN39" i="1"/>
  <c r="AP83" i="1"/>
  <c r="AX82" i="1"/>
  <c r="AQ82" i="1"/>
  <c r="AM82" i="1"/>
  <c r="AV81" i="1"/>
  <c r="AN81" i="1"/>
  <c r="AP22" i="1" l="1"/>
  <c r="AX21" i="1"/>
  <c r="AQ21" i="1"/>
  <c r="AY104" i="1"/>
  <c r="AR104" i="1"/>
  <c r="AP63" i="1"/>
  <c r="AX62" i="1"/>
  <c r="AQ62" i="1"/>
  <c r="AY82" i="1"/>
  <c r="AR82" i="1"/>
  <c r="AW19" i="1"/>
  <c r="AO19" i="1"/>
  <c r="AM62" i="1"/>
  <c r="AV61" i="1"/>
  <c r="AN61" i="1"/>
  <c r="AO60" i="1"/>
  <c r="AW60" i="1"/>
  <c r="AP106" i="1"/>
  <c r="AX105" i="1"/>
  <c r="AQ105" i="1"/>
  <c r="AX41" i="1"/>
  <c r="AP42" i="1"/>
  <c r="AQ41" i="1"/>
  <c r="AW104" i="1"/>
  <c r="AO104" i="1"/>
  <c r="AM21" i="1"/>
  <c r="AV20" i="1"/>
  <c r="AN20" i="1"/>
  <c r="AM83" i="1"/>
  <c r="AV82" i="1"/>
  <c r="AN82" i="1"/>
  <c r="AO39" i="1"/>
  <c r="AW39" i="1"/>
  <c r="AW81" i="1"/>
  <c r="AO81" i="1"/>
  <c r="AV40" i="1"/>
  <c r="AM41" i="1"/>
  <c r="AN40" i="1"/>
  <c r="AV105" i="1"/>
  <c r="AM106" i="1"/>
  <c r="AN105" i="1"/>
  <c r="AR40" i="1"/>
  <c r="AY40" i="1"/>
  <c r="AY61" i="1"/>
  <c r="AR61" i="1"/>
  <c r="AX83" i="1"/>
  <c r="AP84" i="1"/>
  <c r="AQ83" i="1"/>
  <c r="AR20" i="1"/>
  <c r="AY20" i="1"/>
  <c r="AO40" i="1" l="1"/>
  <c r="AW40" i="1"/>
  <c r="AP43" i="1"/>
  <c r="AX42" i="1"/>
  <c r="AQ42" i="1"/>
  <c r="AP64" i="1"/>
  <c r="AX63" i="1"/>
  <c r="AQ63" i="1"/>
  <c r="AW61" i="1"/>
  <c r="AO61" i="1"/>
  <c r="AV41" i="1"/>
  <c r="AM42" i="1"/>
  <c r="AN41" i="1"/>
  <c r="AV83" i="1"/>
  <c r="AM84" i="1"/>
  <c r="AN83" i="1"/>
  <c r="AM63" i="1"/>
  <c r="AV62" i="1"/>
  <c r="AN62" i="1"/>
  <c r="AV106" i="1"/>
  <c r="AM107" i="1"/>
  <c r="AN106" i="1"/>
  <c r="AR41" i="1"/>
  <c r="AY41" i="1"/>
  <c r="AW20" i="1"/>
  <c r="AO20" i="1"/>
  <c r="AY105" i="1"/>
  <c r="AR105" i="1"/>
  <c r="AY83" i="1"/>
  <c r="AR83" i="1"/>
  <c r="AW82" i="1"/>
  <c r="AO82" i="1"/>
  <c r="AR21" i="1"/>
  <c r="AY21" i="1"/>
  <c r="AR62" i="1"/>
  <c r="AY62" i="1"/>
  <c r="AP85" i="1"/>
  <c r="AX84" i="1"/>
  <c r="AQ84" i="1"/>
  <c r="AV21" i="1"/>
  <c r="AM22" i="1"/>
  <c r="AN21" i="1"/>
  <c r="AP107" i="1"/>
  <c r="AX106" i="1"/>
  <c r="AQ106" i="1"/>
  <c r="AW105" i="1"/>
  <c r="AO105" i="1"/>
  <c r="AX22" i="1"/>
  <c r="AP23" i="1"/>
  <c r="AQ22" i="1"/>
  <c r="AY84" i="1" l="1"/>
  <c r="AR84" i="1"/>
  <c r="AW106" i="1"/>
  <c r="AO106" i="1"/>
  <c r="AP65" i="1"/>
  <c r="AX64" i="1"/>
  <c r="AQ64" i="1"/>
  <c r="AM85" i="1"/>
  <c r="AV84" i="1"/>
  <c r="AN84" i="1"/>
  <c r="AR106" i="1"/>
  <c r="AY106" i="1"/>
  <c r="AX85" i="1"/>
  <c r="AP86" i="1"/>
  <c r="AQ85" i="1"/>
  <c r="AV107" i="1"/>
  <c r="AM108" i="1"/>
  <c r="AN107" i="1"/>
  <c r="AW41" i="1"/>
  <c r="AO41" i="1"/>
  <c r="AR42" i="1"/>
  <c r="AY42" i="1"/>
  <c r="AM43" i="1"/>
  <c r="AV42" i="1"/>
  <c r="AN42" i="1"/>
  <c r="AP108" i="1"/>
  <c r="AX107" i="1"/>
  <c r="AQ107" i="1"/>
  <c r="AO62" i="1"/>
  <c r="AW62" i="1"/>
  <c r="AX43" i="1"/>
  <c r="AP44" i="1"/>
  <c r="AQ43" i="1"/>
  <c r="AY63" i="1"/>
  <c r="AR63" i="1"/>
  <c r="AY22" i="1"/>
  <c r="AR22" i="1"/>
  <c r="AW21" i="1"/>
  <c r="AO21" i="1"/>
  <c r="AW83" i="1"/>
  <c r="AO83" i="1"/>
  <c r="AX23" i="1"/>
  <c r="AP24" i="1"/>
  <c r="AQ23" i="1"/>
  <c r="AM23" i="1"/>
  <c r="AV22" i="1"/>
  <c r="AN22" i="1"/>
  <c r="AM64" i="1"/>
  <c r="AV63" i="1"/>
  <c r="AN63" i="1"/>
  <c r="AV85" i="1" l="1"/>
  <c r="AM86" i="1"/>
  <c r="AN85" i="1"/>
  <c r="AP87" i="1"/>
  <c r="AX86" i="1"/>
  <c r="AQ86" i="1"/>
  <c r="AV23" i="1"/>
  <c r="AM24" i="1"/>
  <c r="AN23" i="1"/>
  <c r="AX65" i="1"/>
  <c r="AP66" i="1"/>
  <c r="AQ65" i="1"/>
  <c r="AM65" i="1"/>
  <c r="AV64" i="1"/>
  <c r="AN64" i="1"/>
  <c r="AW22" i="1"/>
  <c r="AO22" i="1"/>
  <c r="AY107" i="1"/>
  <c r="AR107" i="1"/>
  <c r="AY85" i="1"/>
  <c r="AR85" i="1"/>
  <c r="AX24" i="1"/>
  <c r="AP25" i="1"/>
  <c r="AQ24" i="1"/>
  <c r="AV43" i="1"/>
  <c r="AM44" i="1"/>
  <c r="AN43" i="1"/>
  <c r="AR23" i="1"/>
  <c r="AY23" i="1"/>
  <c r="AW63" i="1"/>
  <c r="AO63" i="1"/>
  <c r="AP109" i="1"/>
  <c r="AX108" i="1"/>
  <c r="AQ108" i="1"/>
  <c r="AW107" i="1"/>
  <c r="AO107" i="1"/>
  <c r="AO84" i="1"/>
  <c r="AW84" i="1"/>
  <c r="AP45" i="1"/>
  <c r="AX44" i="1"/>
  <c r="AQ44" i="1"/>
  <c r="AR64" i="1"/>
  <c r="AY64" i="1"/>
  <c r="AR43" i="1"/>
  <c r="AY43" i="1"/>
  <c r="AW42" i="1"/>
  <c r="AO42" i="1"/>
  <c r="AV108" i="1"/>
  <c r="AM109" i="1"/>
  <c r="AN108" i="1"/>
  <c r="AV24" i="1" l="1"/>
  <c r="AM25" i="1"/>
  <c r="AN24" i="1"/>
  <c r="AY86" i="1"/>
  <c r="AR86" i="1"/>
  <c r="AX45" i="1"/>
  <c r="AP46" i="1"/>
  <c r="AQ45" i="1"/>
  <c r="AM66" i="1"/>
  <c r="AV65" i="1"/>
  <c r="AN65" i="1"/>
  <c r="AY65" i="1"/>
  <c r="AR65" i="1"/>
  <c r="AX87" i="1"/>
  <c r="AP88" i="1"/>
  <c r="AQ87" i="1"/>
  <c r="AW64" i="1"/>
  <c r="AO64" i="1"/>
  <c r="AO43" i="1"/>
  <c r="AW43" i="1"/>
  <c r="AP67" i="1"/>
  <c r="AX66" i="1"/>
  <c r="AQ66" i="1"/>
  <c r="AW85" i="1"/>
  <c r="AO85" i="1"/>
  <c r="AP110" i="1"/>
  <c r="AX109" i="1"/>
  <c r="AQ109" i="1"/>
  <c r="AP26" i="1"/>
  <c r="AX25" i="1"/>
  <c r="AQ25" i="1"/>
  <c r="AW108" i="1"/>
  <c r="AO108" i="1"/>
  <c r="AY108" i="1"/>
  <c r="AR108" i="1"/>
  <c r="AM45" i="1"/>
  <c r="AV44" i="1"/>
  <c r="AN44" i="1"/>
  <c r="AM87" i="1"/>
  <c r="AV86" i="1"/>
  <c r="AN86" i="1"/>
  <c r="AR24" i="1"/>
  <c r="AY24" i="1"/>
  <c r="AV109" i="1"/>
  <c r="AM110" i="1"/>
  <c r="AN109" i="1"/>
  <c r="AR44" i="1"/>
  <c r="AY44" i="1"/>
  <c r="AW23" i="1"/>
  <c r="AO23" i="1"/>
  <c r="AV87" i="1" l="1"/>
  <c r="AM88" i="1"/>
  <c r="AN87" i="1"/>
  <c r="AW109" i="1"/>
  <c r="AO109" i="1"/>
  <c r="AW44" i="1"/>
  <c r="AO44" i="1"/>
  <c r="AY66" i="1"/>
  <c r="AR66" i="1"/>
  <c r="AV110" i="1"/>
  <c r="AM111" i="1"/>
  <c r="AN110" i="1"/>
  <c r="AX26" i="1"/>
  <c r="AP27" i="1"/>
  <c r="AQ26" i="1"/>
  <c r="AP68" i="1"/>
  <c r="AX67" i="1"/>
  <c r="AQ67" i="1"/>
  <c r="AY109" i="1"/>
  <c r="AR109" i="1"/>
  <c r="AP47" i="1"/>
  <c r="AX46" i="1"/>
  <c r="AQ46" i="1"/>
  <c r="AW65" i="1"/>
  <c r="AO65" i="1"/>
  <c r="AO24" i="1"/>
  <c r="AW24" i="1"/>
  <c r="AR45" i="1"/>
  <c r="AY45" i="1"/>
  <c r="AP89" i="1"/>
  <c r="AX88" i="1"/>
  <c r="AQ88" i="1"/>
  <c r="AV45" i="1"/>
  <c r="AM46" i="1"/>
  <c r="AN45" i="1"/>
  <c r="AP111" i="1"/>
  <c r="AX110" i="1"/>
  <c r="AQ110" i="1"/>
  <c r="AM26" i="1"/>
  <c r="AV25" i="1"/>
  <c r="AN25" i="1"/>
  <c r="AY87" i="1"/>
  <c r="AR87" i="1"/>
  <c r="AR25" i="1"/>
  <c r="AY25" i="1"/>
  <c r="AO86" i="1"/>
  <c r="AW86" i="1"/>
  <c r="AM67" i="1"/>
  <c r="AV66" i="1"/>
  <c r="AN66" i="1"/>
  <c r="AR110" i="1" l="1"/>
  <c r="AY110" i="1"/>
  <c r="AX89" i="1"/>
  <c r="AP90" i="1"/>
  <c r="AQ89" i="1"/>
  <c r="AP28" i="1"/>
  <c r="AX27" i="1"/>
  <c r="AQ27" i="1"/>
  <c r="AP69" i="1"/>
  <c r="AX68" i="1"/>
  <c r="AQ68" i="1"/>
  <c r="AM27" i="1"/>
  <c r="AV26" i="1"/>
  <c r="AN26" i="1"/>
  <c r="AX47" i="1"/>
  <c r="AP48" i="1"/>
  <c r="AQ47" i="1"/>
  <c r="AP112" i="1"/>
  <c r="AX111" i="1"/>
  <c r="AQ111" i="1"/>
  <c r="AW110" i="1"/>
  <c r="AO110" i="1"/>
  <c r="AR26" i="1"/>
  <c r="AY26" i="1"/>
  <c r="AV111" i="1"/>
  <c r="AM112" i="1"/>
  <c r="AN111" i="1"/>
  <c r="AW87" i="1"/>
  <c r="AO87" i="1"/>
  <c r="AM68" i="1"/>
  <c r="AV67" i="1"/>
  <c r="AN67" i="1"/>
  <c r="AW45" i="1"/>
  <c r="AO45" i="1"/>
  <c r="AO66" i="1"/>
  <c r="AW66" i="1"/>
  <c r="AM47" i="1"/>
  <c r="AV46" i="1"/>
  <c r="AN46" i="1"/>
  <c r="AY67" i="1"/>
  <c r="AR67" i="1"/>
  <c r="AM89" i="1"/>
  <c r="AV88" i="1"/>
  <c r="AN88" i="1"/>
  <c r="AY88" i="1"/>
  <c r="AR88" i="1"/>
  <c r="AR46" i="1"/>
  <c r="AY46" i="1"/>
  <c r="AW25" i="1"/>
  <c r="AO25" i="1"/>
  <c r="AY27" i="1" l="1"/>
  <c r="AR27" i="1"/>
  <c r="AM69" i="1"/>
  <c r="AV68" i="1"/>
  <c r="AN68" i="1"/>
  <c r="AO26" i="1"/>
  <c r="AW26" i="1"/>
  <c r="AX28" i="1"/>
  <c r="AP29" i="1"/>
  <c r="AQ28" i="1"/>
  <c r="AP49" i="1"/>
  <c r="AX48" i="1"/>
  <c r="AQ48" i="1"/>
  <c r="AW46" i="1"/>
  <c r="AO46" i="1"/>
  <c r="AV47" i="1"/>
  <c r="AM48" i="1"/>
  <c r="AN47" i="1"/>
  <c r="AR89" i="1"/>
  <c r="AY89" i="1"/>
  <c r="AR111" i="1"/>
  <c r="AY111" i="1"/>
  <c r="AM28" i="1"/>
  <c r="AV27" i="1"/>
  <c r="AN27" i="1"/>
  <c r="AP91" i="1"/>
  <c r="AX90" i="1"/>
  <c r="AQ90" i="1"/>
  <c r="AW67" i="1"/>
  <c r="AO67" i="1"/>
  <c r="AW111" i="1"/>
  <c r="AO111" i="1"/>
  <c r="AY68" i="1"/>
  <c r="AR68" i="1"/>
  <c r="AO88" i="1"/>
  <c r="AW88" i="1"/>
  <c r="AV89" i="1"/>
  <c r="AM90" i="1"/>
  <c r="AN89" i="1"/>
  <c r="AV112" i="1"/>
  <c r="AM113" i="1"/>
  <c r="AN112" i="1"/>
  <c r="AP113" i="1"/>
  <c r="AX112" i="1"/>
  <c r="AQ112" i="1"/>
  <c r="AR47" i="1"/>
  <c r="AY47" i="1"/>
  <c r="AP70" i="1"/>
  <c r="AX69" i="1"/>
  <c r="AQ69" i="1"/>
  <c r="AX70" i="1" l="1"/>
  <c r="AP71" i="1"/>
  <c r="AQ70" i="1"/>
  <c r="AR112" i="1"/>
  <c r="AY112" i="1"/>
  <c r="AR48" i="1"/>
  <c r="AY48" i="1"/>
  <c r="AO68" i="1"/>
  <c r="AW68" i="1"/>
  <c r="AM29" i="1"/>
  <c r="AV28" i="1"/>
  <c r="AN28" i="1"/>
  <c r="AP114" i="1"/>
  <c r="AX113" i="1"/>
  <c r="AQ113" i="1"/>
  <c r="AP50" i="1"/>
  <c r="AX49" i="1"/>
  <c r="AQ49" i="1"/>
  <c r="AV69" i="1"/>
  <c r="AM70" i="1"/>
  <c r="AN69" i="1"/>
  <c r="AM91" i="1"/>
  <c r="AV90" i="1"/>
  <c r="AN90" i="1"/>
  <c r="AY69" i="1"/>
  <c r="AR69" i="1"/>
  <c r="AW112" i="1"/>
  <c r="AO112" i="1"/>
  <c r="AP92" i="1"/>
  <c r="AX91" i="1"/>
  <c r="AQ91" i="1"/>
  <c r="AW47" i="1"/>
  <c r="AO47" i="1"/>
  <c r="AR28" i="1"/>
  <c r="AY28" i="1"/>
  <c r="AW89" i="1"/>
  <c r="AO89" i="1"/>
  <c r="AY90" i="1"/>
  <c r="AR90" i="1"/>
  <c r="AV113" i="1"/>
  <c r="AM114" i="1"/>
  <c r="AN113" i="1"/>
  <c r="AW27" i="1"/>
  <c r="AO27" i="1"/>
  <c r="AV48" i="1"/>
  <c r="AM49" i="1"/>
  <c r="AN48" i="1"/>
  <c r="AP30" i="1"/>
  <c r="AX29" i="1"/>
  <c r="AQ29" i="1"/>
  <c r="AO90" i="1" l="1"/>
  <c r="AW90" i="1"/>
  <c r="AW48" i="1"/>
  <c r="AO48" i="1"/>
  <c r="AV91" i="1"/>
  <c r="AM92" i="1"/>
  <c r="AN91" i="1"/>
  <c r="AR91" i="1"/>
  <c r="AY91" i="1"/>
  <c r="AX92" i="1"/>
  <c r="AP93" i="1"/>
  <c r="AQ92" i="1"/>
  <c r="AW69" i="1"/>
  <c r="AO69" i="1"/>
  <c r="AP115" i="1"/>
  <c r="AX114" i="1"/>
  <c r="AQ114" i="1"/>
  <c r="AV70" i="1"/>
  <c r="AM71" i="1"/>
  <c r="AN70" i="1"/>
  <c r="AO28" i="1"/>
  <c r="AW28" i="1"/>
  <c r="AR70" i="1"/>
  <c r="AY70" i="1"/>
  <c r="AX50" i="1"/>
  <c r="AP51" i="1"/>
  <c r="AQ50" i="1"/>
  <c r="AM50" i="1"/>
  <c r="AV49" i="1"/>
  <c r="AN49" i="1"/>
  <c r="AR29" i="1"/>
  <c r="AY29" i="1"/>
  <c r="AW113" i="1"/>
  <c r="AO113" i="1"/>
  <c r="AR49" i="1"/>
  <c r="AY49" i="1"/>
  <c r="AM30" i="1"/>
  <c r="AV29" i="1"/>
  <c r="AN29" i="1"/>
  <c r="AP72" i="1"/>
  <c r="AX71" i="1"/>
  <c r="AQ71" i="1"/>
  <c r="AX30" i="1"/>
  <c r="AP31" i="1"/>
  <c r="AQ30" i="1"/>
  <c r="AR113" i="1"/>
  <c r="AY113" i="1"/>
  <c r="AV114" i="1"/>
  <c r="AM115" i="1"/>
  <c r="AN114" i="1"/>
  <c r="AW29" i="1" l="1"/>
  <c r="AO29" i="1"/>
  <c r="AW49" i="1"/>
  <c r="AO49" i="1"/>
  <c r="AV92" i="1"/>
  <c r="AM93" i="1"/>
  <c r="AN92" i="1"/>
  <c r="AR30" i="1"/>
  <c r="AY30" i="1"/>
  <c r="AM31" i="1"/>
  <c r="AV30" i="1"/>
  <c r="AN30" i="1"/>
  <c r="AR92" i="1"/>
  <c r="AY92" i="1"/>
  <c r="AR50" i="1"/>
  <c r="AY50" i="1"/>
  <c r="AV71" i="1"/>
  <c r="AM72" i="1"/>
  <c r="AN71" i="1"/>
  <c r="AX93" i="1"/>
  <c r="AQ93" i="1"/>
  <c r="AX72" i="1"/>
  <c r="AQ72" i="1"/>
  <c r="AW91" i="1"/>
  <c r="AO91" i="1"/>
  <c r="AW70" i="1"/>
  <c r="AO70" i="1"/>
  <c r="AW114" i="1"/>
  <c r="AO114" i="1"/>
  <c r="AY71" i="1"/>
  <c r="AR71" i="1"/>
  <c r="AP52" i="1"/>
  <c r="AX51" i="1"/>
  <c r="AQ51" i="1"/>
  <c r="AP116" i="1"/>
  <c r="AX115" i="1"/>
  <c r="AQ115" i="1"/>
  <c r="AX31" i="1"/>
  <c r="AQ31" i="1"/>
  <c r="AV50" i="1"/>
  <c r="AM51" i="1"/>
  <c r="AN50" i="1"/>
  <c r="AV115" i="1"/>
  <c r="AM116" i="1"/>
  <c r="AN115" i="1"/>
  <c r="AR114" i="1"/>
  <c r="AY114" i="1"/>
  <c r="AY31" i="1" l="1"/>
  <c r="AR31" i="1"/>
  <c r="AV93" i="1"/>
  <c r="AN93" i="1"/>
  <c r="AY93" i="1"/>
  <c r="AR93" i="1"/>
  <c r="AX52" i="1"/>
  <c r="AQ52" i="1"/>
  <c r="AW30" i="1"/>
  <c r="AO30" i="1"/>
  <c r="AP117" i="1"/>
  <c r="AX116" i="1"/>
  <c r="AQ116" i="1"/>
  <c r="AW71" i="1"/>
  <c r="AO71" i="1"/>
  <c r="AR72" i="1"/>
  <c r="AY72" i="1"/>
  <c r="AR115" i="1"/>
  <c r="AY115" i="1"/>
  <c r="AW50" i="1"/>
  <c r="AO50" i="1"/>
  <c r="AR51" i="1"/>
  <c r="AY51" i="1"/>
  <c r="AV72" i="1"/>
  <c r="AN72" i="1"/>
  <c r="AV31" i="1"/>
  <c r="AN31" i="1"/>
  <c r="AW92" i="1"/>
  <c r="AO92" i="1"/>
  <c r="AW115" i="1"/>
  <c r="AO115" i="1"/>
  <c r="AV116" i="1"/>
  <c r="AM117" i="1"/>
  <c r="AN116" i="1"/>
  <c r="AM52" i="1"/>
  <c r="AV51" i="1"/>
  <c r="AN51" i="1"/>
  <c r="AR52" i="1" l="1"/>
  <c r="AY52" i="1"/>
  <c r="AR116" i="1"/>
  <c r="AY116" i="1"/>
  <c r="AW93" i="1"/>
  <c r="AO93" i="1"/>
  <c r="AO31" i="1"/>
  <c r="AW31" i="1"/>
  <c r="AP118" i="1"/>
  <c r="AX117" i="1"/>
  <c r="AQ117" i="1"/>
  <c r="AW51" i="1"/>
  <c r="AO51" i="1"/>
  <c r="AW116" i="1"/>
  <c r="AO116" i="1"/>
  <c r="AV52" i="1"/>
  <c r="AN52" i="1"/>
  <c r="AV117" i="1"/>
  <c r="AM118" i="1"/>
  <c r="AN117" i="1"/>
  <c r="AO72" i="1"/>
  <c r="AW72" i="1"/>
  <c r="AV118" i="1" l="1"/>
  <c r="AM119" i="1"/>
  <c r="AN118" i="1"/>
  <c r="AW117" i="1"/>
  <c r="AO117" i="1"/>
  <c r="AR117" i="1"/>
  <c r="AY117" i="1"/>
  <c r="AW52" i="1"/>
  <c r="AO52" i="1"/>
  <c r="AP119" i="1"/>
  <c r="AX118" i="1"/>
  <c r="AQ118" i="1"/>
  <c r="AR118" i="1" l="1"/>
  <c r="AY118" i="1"/>
  <c r="AV119" i="1"/>
  <c r="AN119" i="1"/>
  <c r="AW118" i="1"/>
  <c r="AO118" i="1"/>
  <c r="AX119" i="1"/>
  <c r="AQ119" i="1"/>
  <c r="AR119" i="1" l="1"/>
  <c r="AY119" i="1"/>
  <c r="AW119" i="1"/>
  <c r="AO119" i="1"/>
</calcChain>
</file>

<file path=xl/sharedStrings.xml><?xml version="1.0" encoding="utf-8"?>
<sst xmlns="http://schemas.openxmlformats.org/spreadsheetml/2006/main" count="134" uniqueCount="87">
  <si>
    <t>Spettri di risposta</t>
  </si>
  <si>
    <t>AG</t>
  </si>
  <si>
    <t>rev. 3.1</t>
  </si>
  <si>
    <t>Parametri</t>
  </si>
  <si>
    <r>
      <t>S</t>
    </r>
    <r>
      <rPr>
        <vertAlign val="subscript"/>
        <sz val="10"/>
        <color theme="0" tint="-0.499984740745262"/>
        <rFont val="Arial"/>
        <family val="2"/>
      </rPr>
      <t>1</t>
    </r>
  </si>
  <si>
    <r>
      <t>S</t>
    </r>
    <r>
      <rPr>
        <vertAlign val="subscript"/>
        <sz val="10"/>
        <color theme="0" tint="-0.499984740745262"/>
        <rFont val="Arial"/>
        <family val="2"/>
      </rPr>
      <t>2</t>
    </r>
  </si>
  <si>
    <r>
      <t>S</t>
    </r>
    <r>
      <rPr>
        <vertAlign val="subscript"/>
        <sz val="10"/>
        <color theme="0" tint="-0.499984740745262"/>
        <rFont val="Arial"/>
        <family val="2"/>
      </rPr>
      <t>min</t>
    </r>
  </si>
  <si>
    <r>
      <t>S</t>
    </r>
    <r>
      <rPr>
        <vertAlign val="subscript"/>
        <sz val="10"/>
        <color theme="0" tint="-0.499984740745262"/>
        <rFont val="Arial"/>
        <family val="2"/>
      </rPr>
      <t>max</t>
    </r>
  </si>
  <si>
    <t>progetto</t>
  </si>
  <si>
    <t>Località</t>
  </si>
  <si>
    <t>San Giovanni di Baiano, Spoleto</t>
  </si>
  <si>
    <r>
      <t>per S</t>
    </r>
    <r>
      <rPr>
        <vertAlign val="subscript"/>
        <sz val="10"/>
        <color theme="0" tint="-0.499984740745262"/>
        <rFont val="Arial"/>
        <family val="2"/>
      </rPr>
      <t>S</t>
    </r>
  </si>
  <si>
    <t>SLO</t>
  </si>
  <si>
    <t>[g]</t>
  </si>
  <si>
    <t>[mm]</t>
  </si>
  <si>
    <t>SLD</t>
  </si>
  <si>
    <t>SLV</t>
  </si>
  <si>
    <t>SLC</t>
  </si>
  <si>
    <t>vert</t>
  </si>
  <si>
    <r>
      <t>C</t>
    </r>
    <r>
      <rPr>
        <vertAlign val="subscript"/>
        <sz val="10"/>
        <color theme="0" tint="-0.499984740745262"/>
        <rFont val="Arial"/>
        <family val="2"/>
      </rPr>
      <t>1</t>
    </r>
  </si>
  <si>
    <r>
      <t>C</t>
    </r>
    <r>
      <rPr>
        <vertAlign val="subscript"/>
        <sz val="10"/>
        <color theme="0" tint="-0.499984740745262"/>
        <rFont val="Arial"/>
        <family val="2"/>
      </rPr>
      <t>esp</t>
    </r>
  </si>
  <si>
    <t>T</t>
  </si>
  <si>
    <r>
      <t>S</t>
    </r>
    <r>
      <rPr>
        <vertAlign val="subscript"/>
        <sz val="9"/>
        <color theme="0" tint="-0.499984740745262"/>
        <rFont val="Arial"/>
        <family val="2"/>
      </rPr>
      <t>e</t>
    </r>
    <r>
      <rPr>
        <sz val="9"/>
        <color theme="0" tint="-0.499984740745262"/>
        <rFont val="Arial"/>
        <family val="2"/>
      </rPr>
      <t>(T)</t>
    </r>
  </si>
  <si>
    <r>
      <t>S</t>
    </r>
    <r>
      <rPr>
        <vertAlign val="subscript"/>
        <sz val="9"/>
        <color theme="0" tint="-0.499984740745262"/>
        <rFont val="Arial"/>
        <family val="2"/>
      </rPr>
      <t>De</t>
    </r>
    <r>
      <rPr>
        <sz val="9"/>
        <color theme="0" tint="-0.499984740745262"/>
        <rFont val="Arial"/>
        <family val="2"/>
      </rPr>
      <t>(T)</t>
    </r>
  </si>
  <si>
    <r>
      <t>S</t>
    </r>
    <r>
      <rPr>
        <vertAlign val="subscript"/>
        <sz val="9"/>
        <color theme="0" tint="-0.499984740745262"/>
        <rFont val="Arial"/>
        <family val="2"/>
      </rPr>
      <t>d</t>
    </r>
    <r>
      <rPr>
        <sz val="9"/>
        <color theme="0" tint="-0.499984740745262"/>
        <rFont val="Arial"/>
        <family val="2"/>
      </rPr>
      <t>(T)</t>
    </r>
  </si>
  <si>
    <r>
      <t>S</t>
    </r>
    <r>
      <rPr>
        <vertAlign val="subscript"/>
        <sz val="9"/>
        <color theme="0" tint="-0.499984740745262"/>
        <rFont val="Arial"/>
        <family val="2"/>
      </rPr>
      <t>v</t>
    </r>
    <r>
      <rPr>
        <sz val="9"/>
        <color theme="0" tint="-0.499984740745262"/>
        <rFont val="Arial"/>
        <family val="2"/>
      </rPr>
      <t>(T)</t>
    </r>
  </si>
  <si>
    <t>Pericolosità sismica</t>
  </si>
  <si>
    <r>
      <t>per C</t>
    </r>
    <r>
      <rPr>
        <vertAlign val="subscript"/>
        <sz val="10"/>
        <color theme="0" tint="-0.499984740745262"/>
        <rFont val="Arial"/>
        <family val="2"/>
      </rPr>
      <t>C</t>
    </r>
  </si>
  <si>
    <t>stato limite</t>
  </si>
  <si>
    <r>
      <t>T</t>
    </r>
    <r>
      <rPr>
        <vertAlign val="subscript"/>
        <sz val="10"/>
        <rFont val="Arial"/>
        <family val="2"/>
      </rPr>
      <t>r</t>
    </r>
  </si>
  <si>
    <r>
      <t>a</t>
    </r>
    <r>
      <rPr>
        <vertAlign val="subscript"/>
        <sz val="10"/>
        <rFont val="Arial"/>
        <family val="2"/>
      </rPr>
      <t>g</t>
    </r>
  </si>
  <si>
    <r>
      <t>F</t>
    </r>
    <r>
      <rPr>
        <vertAlign val="subscript"/>
        <sz val="10"/>
        <rFont val="Arial"/>
        <family val="2"/>
      </rPr>
      <t>o</t>
    </r>
  </si>
  <si>
    <r>
      <t>T</t>
    </r>
    <r>
      <rPr>
        <vertAlign val="subscript"/>
        <sz val="10"/>
        <rFont val="Arial"/>
        <family val="2"/>
      </rPr>
      <t>C</t>
    </r>
    <r>
      <rPr>
        <sz val="10"/>
        <color theme="1"/>
        <rFont val="Arial"/>
        <family val="2"/>
      </rPr>
      <t>*</t>
    </r>
  </si>
  <si>
    <t>h</t>
  </si>
  <si>
    <r>
      <t>T</t>
    </r>
    <r>
      <rPr>
        <sz val="8"/>
        <color theme="0" tint="-0.499984740745262"/>
        <rFont val="Arial"/>
        <family val="2"/>
      </rPr>
      <t>F</t>
    </r>
  </si>
  <si>
    <r>
      <t>T</t>
    </r>
    <r>
      <rPr>
        <vertAlign val="subscript"/>
        <sz val="9"/>
        <color theme="0" tint="-0.499984740745262"/>
        <rFont val="Arial"/>
        <family val="2"/>
      </rPr>
      <t>A</t>
    </r>
  </si>
  <si>
    <r>
      <rPr>
        <sz val="10"/>
        <color theme="0" tint="-0.499984740745262"/>
        <rFont val="Symbol"/>
        <family val="1"/>
        <charset val="2"/>
      </rPr>
      <t>h</t>
    </r>
    <r>
      <rPr>
        <sz val="10"/>
        <color theme="0" tint="-0.499984740745262"/>
        <rFont val="Arial"/>
        <family val="2"/>
      </rPr>
      <t xml:space="preserve"> iso</t>
    </r>
  </si>
  <si>
    <r>
      <t>T</t>
    </r>
    <r>
      <rPr>
        <vertAlign val="subscript"/>
        <sz val="10"/>
        <color theme="0" tint="-0.499984740745262"/>
        <rFont val="Arial"/>
        <family val="2"/>
      </rPr>
      <t xml:space="preserve"> fix-iso</t>
    </r>
  </si>
  <si>
    <r>
      <t>T</t>
    </r>
    <r>
      <rPr>
        <vertAlign val="subscript"/>
        <sz val="9"/>
        <color theme="0" tint="-0.499984740745262"/>
        <rFont val="Arial"/>
        <family val="2"/>
      </rPr>
      <t>B</t>
    </r>
  </si>
  <si>
    <t>intestazioni</t>
  </si>
  <si>
    <t>categoria topografica</t>
  </si>
  <si>
    <t>T1</t>
  </si>
  <si>
    <t>posizione</t>
  </si>
  <si>
    <r>
      <t>T</t>
    </r>
    <r>
      <rPr>
        <vertAlign val="subscript"/>
        <sz val="9"/>
        <color theme="0" tint="-0.499984740745262"/>
        <rFont val="Arial"/>
        <family val="2"/>
      </rPr>
      <t>C</t>
    </r>
  </si>
  <si>
    <r>
      <t xml:space="preserve">smorzamento </t>
    </r>
    <r>
      <rPr>
        <sz val="10"/>
        <color theme="1"/>
        <rFont val="Symbol"/>
        <family val="1"/>
        <charset val="2"/>
      </rPr>
      <t>x</t>
    </r>
  </si>
  <si>
    <r>
      <rPr>
        <sz val="10"/>
        <color theme="1"/>
        <rFont val="Symbol"/>
        <family val="1"/>
        <charset val="2"/>
      </rPr>
      <t>x</t>
    </r>
    <r>
      <rPr>
        <sz val="10"/>
        <color theme="1"/>
        <rFont val="Arial"/>
        <family val="2"/>
      </rPr>
      <t xml:space="preserve"> iso </t>
    </r>
  </si>
  <si>
    <t>pallini per grafico, elastico</t>
  </si>
  <si>
    <t>suolo</t>
  </si>
  <si>
    <r>
      <t>T</t>
    </r>
    <r>
      <rPr>
        <vertAlign val="subscript"/>
        <sz val="10"/>
        <color theme="0" tint="-0.499984740745262"/>
        <rFont val="Arial"/>
        <family val="2"/>
      </rPr>
      <t>1</t>
    </r>
  </si>
  <si>
    <r>
      <t>S</t>
    </r>
    <r>
      <rPr>
        <vertAlign val="subscript"/>
        <sz val="10"/>
        <color theme="0" tint="-0.499984740745262"/>
        <rFont val="Arial"/>
        <family val="2"/>
      </rPr>
      <t>e</t>
    </r>
  </si>
  <si>
    <r>
      <t>S</t>
    </r>
    <r>
      <rPr>
        <vertAlign val="subscript"/>
        <sz val="10"/>
        <color theme="0" tint="-0.499984740745262"/>
        <rFont val="Arial"/>
        <family val="2"/>
      </rPr>
      <t>d</t>
    </r>
  </si>
  <si>
    <t>Si ottiene:</t>
  </si>
  <si>
    <t>S</t>
  </si>
  <si>
    <r>
      <t>S a</t>
    </r>
    <r>
      <rPr>
        <vertAlign val="subscript"/>
        <sz val="10"/>
        <rFont val="Arial"/>
        <family val="2"/>
      </rPr>
      <t>g</t>
    </r>
  </si>
  <si>
    <r>
      <t>T</t>
    </r>
    <r>
      <rPr>
        <vertAlign val="subscript"/>
        <sz val="10"/>
        <rFont val="Arial"/>
        <family val="2"/>
      </rPr>
      <t>B</t>
    </r>
  </si>
  <si>
    <r>
      <t>T</t>
    </r>
    <r>
      <rPr>
        <vertAlign val="subscript"/>
        <sz val="10"/>
        <rFont val="Arial"/>
        <family val="2"/>
      </rPr>
      <t>C</t>
    </r>
  </si>
  <si>
    <r>
      <t>T</t>
    </r>
    <r>
      <rPr>
        <vertAlign val="subscript"/>
        <sz val="10"/>
        <rFont val="Arial"/>
        <family val="2"/>
      </rPr>
      <t>D</t>
    </r>
  </si>
  <si>
    <r>
      <t>T</t>
    </r>
    <r>
      <rPr>
        <vertAlign val="subscript"/>
        <sz val="10"/>
        <rFont val="Arial"/>
        <family val="2"/>
      </rPr>
      <t>E</t>
    </r>
  </si>
  <si>
    <r>
      <t>S</t>
    </r>
    <r>
      <rPr>
        <vertAlign val="subscript"/>
        <sz val="10"/>
        <rFont val="Arial"/>
        <family val="2"/>
      </rPr>
      <t>e</t>
    </r>
    <r>
      <rPr>
        <sz val="10"/>
        <color theme="1"/>
        <rFont val="Arial"/>
        <family val="2"/>
      </rPr>
      <t>(T</t>
    </r>
    <r>
      <rPr>
        <vertAlign val="subscript"/>
        <sz val="10"/>
        <rFont val="Arial"/>
        <family val="2"/>
      </rPr>
      <t>C</t>
    </r>
    <r>
      <rPr>
        <sz val="10"/>
        <color theme="1"/>
        <rFont val="Arial"/>
        <family val="2"/>
      </rPr>
      <t>)</t>
    </r>
  </si>
  <si>
    <t>pallini per grafico, progetto</t>
  </si>
  <si>
    <r>
      <t>S</t>
    </r>
    <r>
      <rPr>
        <vertAlign val="subscript"/>
        <sz val="10"/>
        <rFont val="Arial"/>
        <family val="2"/>
      </rPr>
      <t>e</t>
    </r>
    <r>
      <rPr>
        <sz val="10"/>
        <color theme="1"/>
        <rFont val="Arial"/>
        <family val="2"/>
      </rPr>
      <t>(T</t>
    </r>
    <r>
      <rPr>
        <vertAlign val="subscript"/>
        <sz val="10"/>
        <rFont val="Arial"/>
        <family val="2"/>
      </rPr>
      <t>1</t>
    </r>
    <r>
      <rPr>
        <sz val="10"/>
        <color theme="1"/>
        <rFont val="Arial"/>
        <family val="2"/>
      </rPr>
      <t>)</t>
    </r>
  </si>
  <si>
    <r>
      <t>S</t>
    </r>
    <r>
      <rPr>
        <vertAlign val="subscript"/>
        <sz val="10"/>
        <rFont val="Arial"/>
        <family val="2"/>
      </rPr>
      <t>De</t>
    </r>
    <r>
      <rPr>
        <sz val="10"/>
        <color theme="1"/>
        <rFont val="Arial"/>
        <family val="2"/>
      </rPr>
      <t>(T</t>
    </r>
    <r>
      <rPr>
        <vertAlign val="subscript"/>
        <sz val="10"/>
        <rFont val="Arial"/>
        <family val="2"/>
      </rPr>
      <t>1</t>
    </r>
    <r>
      <rPr>
        <sz val="10"/>
        <color theme="1"/>
        <rFont val="Arial"/>
        <family val="2"/>
      </rPr>
      <t>)</t>
    </r>
  </si>
  <si>
    <r>
      <t>periodo fondamentale T</t>
    </r>
    <r>
      <rPr>
        <sz val="8"/>
        <color theme="1"/>
        <rFont val="Arial"/>
        <family val="2"/>
      </rPr>
      <t>1</t>
    </r>
  </si>
  <si>
    <r>
      <t>T</t>
    </r>
    <r>
      <rPr>
        <sz val="8"/>
        <color theme="1"/>
        <rFont val="Arial"/>
        <family val="2"/>
      </rPr>
      <t xml:space="preserve"> fix-iso</t>
    </r>
  </si>
  <si>
    <t>Nota: gli estremi superiori delle ordinate sono fissati</t>
  </si>
  <si>
    <t>struttura</t>
  </si>
  <si>
    <t>SLV/SLO</t>
  </si>
  <si>
    <r>
      <t>per S</t>
    </r>
    <r>
      <rPr>
        <vertAlign val="subscript"/>
        <sz val="10"/>
        <color theme="0" tint="-0.499984740745262"/>
        <rFont val="Arial"/>
        <family val="2"/>
      </rPr>
      <t>e</t>
    </r>
    <r>
      <rPr>
        <sz val="10"/>
        <color theme="0" tint="-0.499984740745262"/>
        <rFont val="Arial"/>
        <family val="2"/>
      </rPr>
      <t xml:space="preserve"> </t>
    </r>
    <r>
      <rPr>
        <sz val="10"/>
        <color theme="0" tint="-0.499984740745262"/>
        <rFont val="Symbol"/>
        <family val="1"/>
        <charset val="2"/>
      </rPr>
      <t>®</t>
    </r>
    <r>
      <rPr>
        <sz val="10"/>
        <color theme="0" tint="-0.499984740745262"/>
        <rFont val="Arial"/>
        <family val="2"/>
      </rPr>
      <t xml:space="preserve"> 1.2</t>
    </r>
  </si>
  <si>
    <t>ordinaria</t>
  </si>
  <si>
    <t>1.5 SLV/SLD</t>
  </si>
  <si>
    <r>
      <t>per S</t>
    </r>
    <r>
      <rPr>
        <vertAlign val="subscript"/>
        <sz val="10"/>
        <color theme="0" tint="-0.499984740745262"/>
        <rFont val="Arial"/>
        <family val="2"/>
      </rPr>
      <t>d</t>
    </r>
    <r>
      <rPr>
        <sz val="10"/>
        <color theme="0" tint="-0.499984740745262"/>
        <rFont val="Arial"/>
        <family val="2"/>
      </rPr>
      <t xml:space="preserve"> </t>
    </r>
    <r>
      <rPr>
        <sz val="10"/>
        <color theme="0" tint="-0.499984740745262"/>
        <rFont val="Symbol"/>
        <family val="1"/>
        <charset val="2"/>
      </rPr>
      <t>®</t>
    </r>
    <r>
      <rPr>
        <sz val="10"/>
        <color theme="0" tint="-0.499984740745262"/>
        <rFont val="Arial"/>
        <family val="2"/>
      </rPr>
      <t xml:space="preserve"> 450</t>
    </r>
  </si>
  <si>
    <t>Se si vogliono modificare, intervenire su formato assi</t>
  </si>
  <si>
    <r>
      <t>S</t>
    </r>
    <r>
      <rPr>
        <vertAlign val="subscript"/>
        <sz val="10"/>
        <rFont val="Arial"/>
        <family val="2"/>
      </rPr>
      <t>d</t>
    </r>
    <r>
      <rPr>
        <sz val="10"/>
        <color theme="1"/>
        <rFont val="Arial"/>
        <family val="2"/>
      </rPr>
      <t>(T</t>
    </r>
    <r>
      <rPr>
        <vertAlign val="subscript"/>
        <sz val="10"/>
        <rFont val="Arial"/>
        <family val="2"/>
      </rPr>
      <t>C</t>
    </r>
    <r>
      <rPr>
        <sz val="10"/>
        <color theme="1"/>
        <rFont val="Arial"/>
        <family val="2"/>
      </rPr>
      <t>)</t>
    </r>
  </si>
  <si>
    <r>
      <t>S</t>
    </r>
    <r>
      <rPr>
        <vertAlign val="subscript"/>
        <sz val="10"/>
        <rFont val="Arial"/>
        <family val="2"/>
      </rPr>
      <t>d</t>
    </r>
    <r>
      <rPr>
        <sz val="10"/>
        <color theme="1"/>
        <rFont val="Arial"/>
        <family val="2"/>
      </rPr>
      <t>(T</t>
    </r>
    <r>
      <rPr>
        <vertAlign val="subscript"/>
        <sz val="10"/>
        <rFont val="Arial"/>
        <family val="2"/>
      </rPr>
      <t>1</t>
    </r>
    <r>
      <rPr>
        <sz val="10"/>
        <color theme="1"/>
        <rFont val="Arial"/>
        <family val="2"/>
      </rPr>
      <t>)</t>
    </r>
  </si>
  <si>
    <t>fattore di comportamento q</t>
  </si>
  <si>
    <t>Per completezza, sono qui riportati anche gli spettri elastici con periodo proprio fino a 10 s</t>
  </si>
  <si>
    <r>
      <t>T</t>
    </r>
    <r>
      <rPr>
        <vertAlign val="subscript"/>
        <sz val="9"/>
        <color theme="0" tint="-0.499984740745262"/>
        <rFont val="Arial"/>
        <family val="2"/>
      </rPr>
      <t>D</t>
    </r>
  </si>
  <si>
    <t>T 3 s</t>
  </si>
  <si>
    <r>
      <t>T</t>
    </r>
    <r>
      <rPr>
        <vertAlign val="subscript"/>
        <sz val="9"/>
        <color theme="0" tint="-0.499984740745262"/>
        <rFont val="Arial"/>
        <family val="2"/>
      </rPr>
      <t>E</t>
    </r>
  </si>
  <si>
    <r>
      <t>1000/(2</t>
    </r>
    <r>
      <rPr>
        <sz val="9"/>
        <color theme="0" tint="-0.499984740745262"/>
        <rFont val="Symbol"/>
        <family val="1"/>
        <charset val="2"/>
      </rPr>
      <t>p</t>
    </r>
    <r>
      <rPr>
        <sz val="9"/>
        <color theme="0" tint="-0.499984740745262"/>
        <rFont val="Arial"/>
        <family val="2"/>
      </rPr>
      <t>)</t>
    </r>
    <r>
      <rPr>
        <vertAlign val="superscript"/>
        <sz val="9"/>
        <color theme="0" tint="-0.499984740745262"/>
        <rFont val="Arial"/>
        <family val="2"/>
      </rPr>
      <t>2</t>
    </r>
  </si>
  <si>
    <r>
      <t>T</t>
    </r>
    <r>
      <rPr>
        <vertAlign val="subscript"/>
        <sz val="9"/>
        <color theme="0" tint="-0.499984740745262"/>
        <rFont val="Arial"/>
        <family val="2"/>
      </rPr>
      <t>F</t>
    </r>
  </si>
  <si>
    <r>
      <t>S a</t>
    </r>
    <r>
      <rPr>
        <vertAlign val="subscript"/>
        <sz val="9"/>
        <color theme="0" tint="-0.499984740745262"/>
        <rFont val="Arial"/>
        <family val="2"/>
      </rPr>
      <t>g</t>
    </r>
  </si>
  <si>
    <t>3 s</t>
  </si>
  <si>
    <r>
      <t>S</t>
    </r>
    <r>
      <rPr>
        <vertAlign val="subscript"/>
        <sz val="9"/>
        <color theme="0" tint="-0.499984740745262"/>
        <rFont val="Arial"/>
        <family val="2"/>
      </rPr>
      <t>e</t>
    </r>
    <r>
      <rPr>
        <sz val="9"/>
        <color theme="0" tint="-0.499984740745262"/>
        <rFont val="Arial"/>
        <family val="2"/>
      </rPr>
      <t>(T</t>
    </r>
    <r>
      <rPr>
        <vertAlign val="subscript"/>
        <sz val="9"/>
        <color theme="0" tint="-0.499984740745262"/>
        <rFont val="Arial"/>
        <family val="2"/>
      </rPr>
      <t>C</t>
    </r>
    <r>
      <rPr>
        <sz val="9"/>
        <color theme="0" tint="-0.499984740745262"/>
        <rFont val="Arial"/>
        <family val="2"/>
      </rPr>
      <t>)</t>
    </r>
  </si>
  <si>
    <t>Fo</t>
  </si>
  <si>
    <t>x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</si>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</sst>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0]mmm\-yy;@"/>
    <numFmt numFmtId="165" formatCode="0.000"/>
    <numFmt numFmtId="166" formatCode="0.0000"/>
    <numFmt numFmtId="167" formatCode="0.0"/>
    <numFmt numFmtId="168" formatCode="0.000000"/>
  </numFmts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sz val="9"/>
      <color theme="0" tint="-0.499984740745262"/>
      <name val="Arial"/>
      <family val="2"/>
    </font>
    <font>
      <vertAlign val="subscript"/>
      <sz val="10"/>
      <color theme="0" tint="-0.499984740745262"/>
      <name val="Arial"/>
      <family val="2"/>
    </font>
    <font>
      <sz val="10"/>
      <name val="Arial"/>
      <family val="2"/>
    </font>
    <font>
      <vertAlign val="subscript"/>
      <sz val="9"/>
      <color theme="0" tint="-0.499984740745262"/>
      <name val="Arial"/>
      <family val="2"/>
    </font>
    <font>
      <vertAlign val="subscript"/>
      <sz val="10"/>
      <name val="Arial"/>
      <family val="2"/>
    </font>
    <font>
      <sz val="10"/>
      <color theme="0" tint="-0.499984740745262"/>
      <name val="Symbol"/>
      <family val="1"/>
      <charset val="2"/>
    </font>
    <font>
      <sz val="8"/>
      <color theme="0" tint="-0.499984740745262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Symbol"/>
      <family val="1"/>
      <charset val="2"/>
    </font>
    <font>
      <sz val="11"/>
      <color theme="1"/>
      <name val="Arial"/>
      <family val="2"/>
    </font>
    <font>
      <sz val="9"/>
      <color theme="0" tint="-0.499984740745262"/>
      <name val="Symbol"/>
      <family val="1"/>
      <charset val="2"/>
    </font>
    <font>
      <vertAlign val="superscript"/>
      <sz val="9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165" fontId="7" fillId="2" borderId="0" xfId="0" applyNumberFormat="1" applyFont="1" applyFill="1" applyAlignment="1" applyProtection="1">
      <alignment horizontal="center" vertical="center"/>
      <protection locked="0"/>
    </xf>
    <xf numFmtId="9" fontId="12" fillId="0" borderId="0" xfId="0" applyNumberFormat="1" applyFont="1" applyAlignment="1">
      <alignment horizontal="left" vertical="center"/>
    </xf>
    <xf numFmtId="9" fontId="7" fillId="2" borderId="0" xfId="0" applyNumberFormat="1" applyFont="1" applyFill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7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167" fontId="2" fillId="3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2" fontId="2" fillId="0" borderId="0" xfId="0" applyNumberFormat="1" applyFont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6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vertical="center"/>
      <protection locked="0"/>
    </xf>
  </cellXfs>
  <cellStyles count="1">
    <cellStyle name="Normale" xfId="0" builtinId="0"/>
  </cellStyles>
  <dxfs count="5">
    <dxf>
      <fill>
        <patternFill patternType="none">
          <bgColor auto="1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theme="0"/>
      </font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'Spettri di risposta NTC'!$Z$10</c:f>
          <c:strCache>
            <c:ptCount val="1"/>
            <c:pt idx="0">
              <c:v>San Giovanni di Baiano, Spoleto - spettri elastici, ag/g</c:v>
            </c:pt>
          </c:strCache>
        </c:strRef>
      </c:tx>
      <c:layout>
        <c:manualLayout>
          <c:xMode val="edge"/>
          <c:yMode val="edge"/>
          <c:x val="0.16933023997000374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/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di risposta NTC'!$Z$15:$Z$18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xVal>
          <c:yVal>
            <c:numRef>
              <c:f>'Spettri di risposta NTC'!$AA$15:$AA$18</c:f>
              <c:numCache>
                <c:formatCode>0.000</c:formatCode>
                <c:ptCount val="4"/>
                <c:pt idx="0">
                  <c:v>4.3040160000000001E-2</c:v>
                </c:pt>
                <c:pt idx="1">
                  <c:v>5.5304731865012481E-2</c:v>
                </c:pt>
                <c:pt idx="2">
                  <c:v>0.15007573969472163</c:v>
                </c:pt>
                <c:pt idx="3">
                  <c:v>0.19726602899035869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0D-45FB-9022-5E14AEBE180C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di risposta NTC'!$AS$5:$AS$120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5.5E-2</c:v>
                </c:pt>
                <c:pt idx="3">
                  <c:v>0.11</c:v>
                </c:pt>
                <c:pt idx="4">
                  <c:v>0.16500000000000001</c:v>
                </c:pt>
                <c:pt idx="5">
                  <c:v>0.22000000000000003</c:v>
                </c:pt>
                <c:pt idx="6">
                  <c:v>0.27500000000000002</c:v>
                </c:pt>
                <c:pt idx="7">
                  <c:v>0.33</c:v>
                </c:pt>
                <c:pt idx="8">
                  <c:v>0.38605</c:v>
                </c:pt>
                <c:pt idx="9">
                  <c:v>0.44209999999999999</c:v>
                </c:pt>
                <c:pt idx="10">
                  <c:v>0.49814999999999998</c:v>
                </c:pt>
                <c:pt idx="11">
                  <c:v>0.55420000000000003</c:v>
                </c:pt>
                <c:pt idx="12">
                  <c:v>0.61025000000000007</c:v>
                </c:pt>
                <c:pt idx="13">
                  <c:v>0.66630000000000011</c:v>
                </c:pt>
                <c:pt idx="14">
                  <c:v>0.72235000000000016</c:v>
                </c:pt>
                <c:pt idx="15">
                  <c:v>0.7784000000000002</c:v>
                </c:pt>
                <c:pt idx="16">
                  <c:v>0.83445000000000025</c:v>
                </c:pt>
                <c:pt idx="17">
                  <c:v>0.89050000000000029</c:v>
                </c:pt>
                <c:pt idx="18">
                  <c:v>0.94655000000000034</c:v>
                </c:pt>
                <c:pt idx="19">
                  <c:v>1.0026000000000004</c:v>
                </c:pt>
                <c:pt idx="20">
                  <c:v>1.0586500000000003</c:v>
                </c:pt>
                <c:pt idx="21">
                  <c:v>1.1147000000000002</c:v>
                </c:pt>
                <c:pt idx="22">
                  <c:v>1.1707500000000002</c:v>
                </c:pt>
                <c:pt idx="23">
                  <c:v>1.2268000000000001</c:v>
                </c:pt>
                <c:pt idx="24">
                  <c:v>1.28285</c:v>
                </c:pt>
                <c:pt idx="25">
                  <c:v>1.3389</c:v>
                </c:pt>
                <c:pt idx="26">
                  <c:v>1.3949499999999999</c:v>
                </c:pt>
                <c:pt idx="27">
                  <c:v>1.4510000000000001</c:v>
                </c:pt>
                <c:pt idx="28">
                  <c:v>1.4510000000000001</c:v>
                </c:pt>
                <c:pt idx="29">
                  <c:v>1.50705</c:v>
                </c:pt>
                <c:pt idx="30">
                  <c:v>1.5630999999999999</c:v>
                </c:pt>
                <c:pt idx="31">
                  <c:v>1.6191499999999999</c:v>
                </c:pt>
                <c:pt idx="32">
                  <c:v>1.6751999999999998</c:v>
                </c:pt>
                <c:pt idx="33">
                  <c:v>1.7312499999999997</c:v>
                </c:pt>
                <c:pt idx="34">
                  <c:v>1.7872999999999997</c:v>
                </c:pt>
                <c:pt idx="35">
                  <c:v>1.8433499999999996</c:v>
                </c:pt>
                <c:pt idx="36">
                  <c:v>1.8993999999999995</c:v>
                </c:pt>
                <c:pt idx="37">
                  <c:v>1.9554499999999995</c:v>
                </c:pt>
                <c:pt idx="38">
                  <c:v>2.0114999999999994</c:v>
                </c:pt>
                <c:pt idx="39">
                  <c:v>2.0675499999999993</c:v>
                </c:pt>
                <c:pt idx="40">
                  <c:v>2.1235999999999993</c:v>
                </c:pt>
                <c:pt idx="41">
                  <c:v>2.1796499999999992</c:v>
                </c:pt>
                <c:pt idx="42">
                  <c:v>2.2356999999999991</c:v>
                </c:pt>
                <c:pt idx="43">
                  <c:v>2.2917499999999991</c:v>
                </c:pt>
                <c:pt idx="44">
                  <c:v>2.347799999999999</c:v>
                </c:pt>
                <c:pt idx="45">
                  <c:v>2.4038499999999989</c:v>
                </c:pt>
                <c:pt idx="46">
                  <c:v>2.4598999999999989</c:v>
                </c:pt>
                <c:pt idx="47">
                  <c:v>2.5159499999999988</c:v>
                </c:pt>
                <c:pt idx="48">
                  <c:v>2.5720000000000001</c:v>
                </c:pt>
                <c:pt idx="49">
                  <c:v>2.5933999999999999</c:v>
                </c:pt>
                <c:pt idx="50">
                  <c:v>2.6147999999999998</c:v>
                </c:pt>
                <c:pt idx="51">
                  <c:v>2.6361999999999997</c:v>
                </c:pt>
                <c:pt idx="52">
                  <c:v>2.6575999999999995</c:v>
                </c:pt>
                <c:pt idx="53">
                  <c:v>2.6789999999999994</c:v>
                </c:pt>
                <c:pt idx="54">
                  <c:v>2.7003999999999992</c:v>
                </c:pt>
                <c:pt idx="55">
                  <c:v>2.7217999999999991</c:v>
                </c:pt>
                <c:pt idx="56">
                  <c:v>2.743199999999999</c:v>
                </c:pt>
                <c:pt idx="57">
                  <c:v>2.7645999999999988</c:v>
                </c:pt>
                <c:pt idx="58">
                  <c:v>2.7859999999999987</c:v>
                </c:pt>
                <c:pt idx="59">
                  <c:v>2.8073999999999986</c:v>
                </c:pt>
                <c:pt idx="60">
                  <c:v>2.8287999999999984</c:v>
                </c:pt>
                <c:pt idx="61">
                  <c:v>2.8501999999999983</c:v>
                </c:pt>
                <c:pt idx="62">
                  <c:v>2.8715999999999982</c:v>
                </c:pt>
                <c:pt idx="63">
                  <c:v>2.892999999999998</c:v>
                </c:pt>
                <c:pt idx="64">
                  <c:v>2.9143999999999979</c:v>
                </c:pt>
                <c:pt idx="65">
                  <c:v>2.9357999999999977</c:v>
                </c:pt>
                <c:pt idx="66">
                  <c:v>2.9571999999999976</c:v>
                </c:pt>
                <c:pt idx="67">
                  <c:v>2.9785999999999975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3.0576923076923075</c:v>
                </c:pt>
                <c:pt idx="91">
                  <c:v>3.115384615384615</c:v>
                </c:pt>
                <c:pt idx="92">
                  <c:v>3.1730769230769225</c:v>
                </c:pt>
                <c:pt idx="93">
                  <c:v>3.2307692307692299</c:v>
                </c:pt>
                <c:pt idx="94">
                  <c:v>3.2884615384615374</c:v>
                </c:pt>
                <c:pt idx="95">
                  <c:v>3.3461538461538449</c:v>
                </c:pt>
                <c:pt idx="96">
                  <c:v>3.4038461538461524</c:v>
                </c:pt>
                <c:pt idx="97">
                  <c:v>3.4615384615384599</c:v>
                </c:pt>
                <c:pt idx="98">
                  <c:v>3.5192307692307674</c:v>
                </c:pt>
                <c:pt idx="99">
                  <c:v>3.5769230769230749</c:v>
                </c:pt>
                <c:pt idx="100">
                  <c:v>3.6346153846153824</c:v>
                </c:pt>
                <c:pt idx="101">
                  <c:v>3.6923076923076898</c:v>
                </c:pt>
                <c:pt idx="102">
                  <c:v>3.7499999999999973</c:v>
                </c:pt>
                <c:pt idx="103">
                  <c:v>3.8076923076923048</c:v>
                </c:pt>
                <c:pt idx="104">
                  <c:v>3.8653846153846123</c:v>
                </c:pt>
                <c:pt idx="105">
                  <c:v>3.9230769230769198</c:v>
                </c:pt>
                <c:pt idx="106">
                  <c:v>3.9807692307692273</c:v>
                </c:pt>
                <c:pt idx="107">
                  <c:v>4.0384615384615348</c:v>
                </c:pt>
                <c:pt idx="108">
                  <c:v>4.0961538461538423</c:v>
                </c:pt>
                <c:pt idx="109">
                  <c:v>4.1538461538461497</c:v>
                </c:pt>
                <c:pt idx="110">
                  <c:v>4.2115384615384572</c:v>
                </c:pt>
                <c:pt idx="111">
                  <c:v>4.2692307692307647</c:v>
                </c:pt>
                <c:pt idx="112">
                  <c:v>4.3269230769230722</c:v>
                </c:pt>
                <c:pt idx="113">
                  <c:v>4.3846153846153797</c:v>
                </c:pt>
                <c:pt idx="114">
                  <c:v>4.4423076923076872</c:v>
                </c:pt>
                <c:pt idx="115">
                  <c:v>4.5</c:v>
                </c:pt>
              </c:numCache>
            </c:numRef>
          </c:xVal>
          <c:yVal>
            <c:numRef>
              <c:f>'Spettri di risposta NTC'!$AT$5:$AT$120</c:f>
              <c:numCache>
                <c:formatCode>0.0000</c:formatCode>
                <c:ptCount val="116"/>
                <c:pt idx="0">
                  <c:v>0.24299999999999999</c:v>
                </c:pt>
                <c:pt idx="1">
                  <c:v>0.24299999999999999</c:v>
                </c:pt>
                <c:pt idx="2">
                  <c:v>0.42038792271266467</c:v>
                </c:pt>
                <c:pt idx="3">
                  <c:v>0.59777584542532936</c:v>
                </c:pt>
                <c:pt idx="4">
                  <c:v>0.59777584542532936</c:v>
                </c:pt>
                <c:pt idx="5">
                  <c:v>0.59777584542532936</c:v>
                </c:pt>
                <c:pt idx="6">
                  <c:v>0.59777584542532936</c:v>
                </c:pt>
                <c:pt idx="7">
                  <c:v>0.59777584542532936</c:v>
                </c:pt>
                <c:pt idx="8">
                  <c:v>0.5109856987187118</c:v>
                </c:pt>
                <c:pt idx="9">
                  <c:v>0.44620228226726688</c:v>
                </c:pt>
                <c:pt idx="10">
                  <c:v>0.3959972477975684</c:v>
                </c:pt>
                <c:pt idx="11">
                  <c:v>0.35594736375019609</c:v>
                </c:pt>
                <c:pt idx="12">
                  <c:v>0.32325445143852299</c:v>
                </c:pt>
                <c:pt idx="13">
                  <c:v>0.29606187751817298</c:v>
                </c:pt>
                <c:pt idx="14">
                  <c:v>0.27308926280938417</c:v>
                </c:pt>
                <c:pt idx="15">
                  <c:v>0.25342501154979269</c:v>
                </c:pt>
                <c:pt idx="16">
                  <c:v>0.23640245549806296</c:v>
                </c:pt>
                <c:pt idx="17">
                  <c:v>0.22152277258883618</c:v>
                </c:pt>
                <c:pt idx="18">
                  <c:v>0.20840529183916182</c:v>
                </c:pt>
                <c:pt idx="19">
                  <c:v>0.19675446737518315</c:v>
                </c:pt>
                <c:pt idx="20">
                  <c:v>0.18633734377779118</c:v>
                </c:pt>
                <c:pt idx="21">
                  <c:v>0.17696782003261743</c:v>
                </c:pt>
                <c:pt idx="22">
                  <c:v>0.16849543368811332</c:v>
                </c:pt>
                <c:pt idx="23">
                  <c:v>0.16079721958783719</c:v>
                </c:pt>
                <c:pt idx="24">
                  <c:v>0.15377170284160946</c:v>
                </c:pt>
                <c:pt idx="25">
                  <c:v>0.14733440062017977</c:v>
                </c:pt>
                <c:pt idx="26">
                  <c:v>0.14141440839482325</c:v>
                </c:pt>
                <c:pt idx="27">
                  <c:v>0.13595177738825548</c:v>
                </c:pt>
                <c:pt idx="28">
                  <c:v>0.13595177738825548</c:v>
                </c:pt>
                <c:pt idx="29">
                  <c:v>0.13089547725049513</c:v>
                </c:pt>
                <c:pt idx="30">
                  <c:v>0.12620179706375709</c:v>
                </c:pt>
                <c:pt idx="31">
                  <c:v>0.1218330784611424</c:v>
                </c:pt>
                <c:pt idx="32">
                  <c:v>0.11775670307447392</c:v>
                </c:pt>
                <c:pt idx="33">
                  <c:v>0.11394427667313139</c:v>
                </c:pt>
                <c:pt idx="34">
                  <c:v>0.11037096681606821</c:v>
                </c:pt>
                <c:pt idx="35">
                  <c:v>0.10701496134231629</c:v>
                </c:pt>
                <c:pt idx="36">
                  <c:v>0.10385702273894848</c:v>
                </c:pt>
                <c:pt idx="37">
                  <c:v>0.10088011914922844</c:v>
                </c:pt>
                <c:pt idx="38">
                  <c:v>9.8069117072015294E-2</c:v>
                </c:pt>
                <c:pt idx="39">
                  <c:v>9.541052404554122E-2</c:v>
                </c:pt>
                <c:pt idx="40">
                  <c:v>9.2892272080598401E-2</c:v>
                </c:pt>
                <c:pt idx="41">
                  <c:v>9.0503534507998432E-2</c:v>
                </c:pt>
                <c:pt idx="42">
                  <c:v>8.8234570376329008E-2</c:v>
                </c:pt>
                <c:pt idx="43">
                  <c:v>8.6076591683368064E-2</c:v>
                </c:pt>
                <c:pt idx="44">
                  <c:v>8.402164962533383E-2</c:v>
                </c:pt>
                <c:pt idx="45">
                  <c:v>8.2062536759930443E-2</c:v>
                </c:pt>
                <c:pt idx="46">
                  <c:v>8.0192702544964745E-2</c:v>
                </c:pt>
                <c:pt idx="47">
                  <c:v>7.8406180166680092E-2</c:v>
                </c:pt>
                <c:pt idx="48">
                  <c:v>7.6697522935598242E-2</c:v>
                </c:pt>
                <c:pt idx="49">
                  <c:v>7.5436972994352827E-2</c:v>
                </c:pt>
                <c:pt idx="50">
                  <c:v>7.4207245940893576E-2</c:v>
                </c:pt>
                <c:pt idx="51">
                  <c:v>7.3007344999312315E-2</c:v>
                </c:pt>
                <c:pt idx="52">
                  <c:v>7.1836313363539975E-2</c:v>
                </c:pt>
                <c:pt idx="53">
                  <c:v>7.0693232289351954E-2</c:v>
                </c:pt>
                <c:pt idx="54">
                  <c:v>6.957721929179389E-2</c:v>
                </c:pt>
                <c:pt idx="55">
                  <c:v>6.8487426441423388E-2</c:v>
                </c:pt>
                <c:pt idx="56">
                  <c:v>6.7423038753224668E-2</c:v>
                </c:pt>
                <c:pt idx="57">
                  <c:v>6.6383272662480022E-2</c:v>
                </c:pt>
                <c:pt idx="58">
                  <c:v>6.5367374582274915E-2</c:v>
                </c:pt>
                <c:pt idx="59">
                  <c:v>6.4374619537678035E-2</c:v>
                </c:pt>
                <c:pt idx="60">
                  <c:v>6.3404309871973347E-2</c:v>
                </c:pt>
                <c:pt idx="61">
                  <c:v>6.2455774020632647E-2</c:v>
                </c:pt>
                <c:pt idx="62">
                  <c:v>6.1528365349005409E-2</c:v>
                </c:pt>
                <c:pt idx="63">
                  <c:v>6.0621461049969148E-2</c:v>
                </c:pt>
                <c:pt idx="64">
                  <c:v>5.9734461098031211E-2</c:v>
                </c:pt>
                <c:pt idx="65">
                  <c:v>5.8866787256602014E-2</c:v>
                </c:pt>
                <c:pt idx="66">
                  <c:v>5.8017882135372928E-2</c:v>
                </c:pt>
                <c:pt idx="67">
                  <c:v>5.7187208294929064E-2</c:v>
                </c:pt>
                <c:pt idx="68">
                  <c:v>5.6374247395911396E-2</c:v>
                </c:pt>
                <c:pt idx="69">
                  <c:v>5.6374247395911396E-2</c:v>
                </c:pt>
                <c:pt idx="70">
                  <c:v>5.6374247395911396E-2</c:v>
                </c:pt>
                <c:pt idx="71">
                  <c:v>5.6374247395911396E-2</c:v>
                </c:pt>
                <c:pt idx="72">
                  <c:v>5.6374247395911396E-2</c:v>
                </c:pt>
                <c:pt idx="73">
                  <c:v>5.6374247395911396E-2</c:v>
                </c:pt>
                <c:pt idx="74">
                  <c:v>5.6374247395911396E-2</c:v>
                </c:pt>
                <c:pt idx="75">
                  <c:v>5.6374247395911396E-2</c:v>
                </c:pt>
                <c:pt idx="76">
                  <c:v>5.6374247395911396E-2</c:v>
                </c:pt>
                <c:pt idx="77">
                  <c:v>5.6374247395911396E-2</c:v>
                </c:pt>
                <c:pt idx="78">
                  <c:v>5.6374247395911396E-2</c:v>
                </c:pt>
                <c:pt idx="79">
                  <c:v>5.6374247395911396E-2</c:v>
                </c:pt>
                <c:pt idx="80">
                  <c:v>5.6374247395911396E-2</c:v>
                </c:pt>
                <c:pt idx="81">
                  <c:v>5.6374247395911396E-2</c:v>
                </c:pt>
                <c:pt idx="82">
                  <c:v>5.6374247395911396E-2</c:v>
                </c:pt>
                <c:pt idx="83">
                  <c:v>5.6374247395911396E-2</c:v>
                </c:pt>
                <c:pt idx="84">
                  <c:v>5.6374247395911396E-2</c:v>
                </c:pt>
                <c:pt idx="85">
                  <c:v>5.6374247395911396E-2</c:v>
                </c:pt>
                <c:pt idx="86">
                  <c:v>5.6374247395911396E-2</c:v>
                </c:pt>
                <c:pt idx="87">
                  <c:v>5.6374247395911396E-2</c:v>
                </c:pt>
                <c:pt idx="88">
                  <c:v>5.6374247395911396E-2</c:v>
                </c:pt>
                <c:pt idx="89">
                  <c:v>5.6374247395911396E-2</c:v>
                </c:pt>
                <c:pt idx="90">
                  <c:v>5.4266986457295996E-2</c:v>
                </c:pt>
                <c:pt idx="91">
                  <c:v>5.2275708147648987E-2</c:v>
                </c:pt>
                <c:pt idx="92">
                  <c:v>5.039205453175024E-2</c:v>
                </c:pt>
                <c:pt idx="93">
                  <c:v>4.8608407193413417E-2</c:v>
                </c:pt>
                <c:pt idx="94">
                  <c:v>4.6917810082654512E-2</c:v>
                </c:pt>
                <c:pt idx="95">
                  <c:v>4.5313901592908594E-2</c:v>
                </c:pt>
                <c:pt idx="96">
                  <c:v>4.3790854627562353E-2</c:v>
                </c:pt>
                <c:pt idx="97">
                  <c:v>4.2343323599595709E-2</c:v>
                </c:pt>
                <c:pt idx="98">
                  <c:v>4.0966397462656429E-2</c:v>
                </c:pt>
                <c:pt idx="99">
                  <c:v>3.9655558001702548E-2</c:v>
                </c:pt>
                <c:pt idx="100">
                  <c:v>3.8406642720721744E-2</c:v>
                </c:pt>
                <c:pt idx="101">
                  <c:v>3.7215811757457182E-2</c:v>
                </c:pt>
                <c:pt idx="102">
                  <c:v>3.6079518333383347E-2</c:v>
                </c:pt>
                <c:pt idx="103">
                  <c:v>3.4994482313715485E-2</c:v>
                </c:pt>
                <c:pt idx="104">
                  <c:v>3.3957666508920618E-2</c:v>
                </c:pt>
                <c:pt idx="105">
                  <c:v>3.296625539760914E-2</c:v>
                </c:pt>
                <c:pt idx="106">
                  <c:v>3.2017635992132885E-2</c:v>
                </c:pt>
                <c:pt idx="107">
                  <c:v>3.1109380603784632E-2</c:v>
                </c:pt>
                <c:pt idx="108">
                  <c:v>3.0239231295089212E-2</c:v>
                </c:pt>
                <c:pt idx="109">
                  <c:v>2.940508583305261E-2</c:v>
                </c:pt>
                <c:pt idx="110">
                  <c:v>2.8604984980023403E-2</c:v>
                </c:pt>
                <c:pt idx="111">
                  <c:v>2.7837100978550904E-2</c:v>
                </c:pt>
                <c:pt idx="112">
                  <c:v>2.7099727103741287E-2</c:v>
                </c:pt>
                <c:pt idx="113">
                  <c:v>2.6391268171493208E-2</c:v>
                </c:pt>
                <c:pt idx="114">
                  <c:v>2.5710231903954255E-2</c:v>
                </c:pt>
                <c:pt idx="115">
                  <c:v>2.505522106484951E-2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0D-45FB-9022-5E14AEBE180C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NTC'!$AP$5:$AP$120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5.3333333333333337E-2</c:v>
                </c:pt>
                <c:pt idx="3">
                  <c:v>0.10666666666666667</c:v>
                </c:pt>
                <c:pt idx="4">
                  <c:v>0.16</c:v>
                </c:pt>
                <c:pt idx="5">
                  <c:v>0.21333333333333332</c:v>
                </c:pt>
                <c:pt idx="6">
                  <c:v>0.26666666666666666</c:v>
                </c:pt>
                <c:pt idx="7">
                  <c:v>0.32</c:v>
                </c:pt>
                <c:pt idx="8">
                  <c:v>0.37137999999999999</c:v>
                </c:pt>
                <c:pt idx="9">
                  <c:v>0.42275999999999997</c:v>
                </c:pt>
                <c:pt idx="10">
                  <c:v>0.47413999999999995</c:v>
                </c:pt>
                <c:pt idx="11">
                  <c:v>0.52551999999999999</c:v>
                </c:pt>
                <c:pt idx="12">
                  <c:v>0.57689999999999997</c:v>
                </c:pt>
                <c:pt idx="13">
                  <c:v>0.62827999999999995</c:v>
                </c:pt>
                <c:pt idx="14">
                  <c:v>0.67965999999999993</c:v>
                </c:pt>
                <c:pt idx="15">
                  <c:v>0.73103999999999991</c:v>
                </c:pt>
                <c:pt idx="16">
                  <c:v>0.78241999999999989</c:v>
                </c:pt>
                <c:pt idx="17">
                  <c:v>0.83379999999999987</c:v>
                </c:pt>
                <c:pt idx="18">
                  <c:v>0.88517999999999986</c:v>
                </c:pt>
                <c:pt idx="19">
                  <c:v>0.93655999999999984</c:v>
                </c:pt>
                <c:pt idx="20">
                  <c:v>0.98793999999999982</c:v>
                </c:pt>
                <c:pt idx="21">
                  <c:v>1.0393199999999998</c:v>
                </c:pt>
                <c:pt idx="22">
                  <c:v>1.0906999999999998</c:v>
                </c:pt>
                <c:pt idx="23">
                  <c:v>1.1420799999999998</c:v>
                </c:pt>
                <c:pt idx="24">
                  <c:v>1.1934599999999997</c:v>
                </c:pt>
                <c:pt idx="25">
                  <c:v>1.2448399999999997</c:v>
                </c:pt>
                <c:pt idx="26">
                  <c:v>1.2962199999999997</c:v>
                </c:pt>
                <c:pt idx="27">
                  <c:v>1.3475999999999999</c:v>
                </c:pt>
                <c:pt idx="28">
                  <c:v>1.3475999999999999</c:v>
                </c:pt>
                <c:pt idx="29">
                  <c:v>1.3989799999999999</c:v>
                </c:pt>
                <c:pt idx="30">
                  <c:v>1.4503599999999999</c:v>
                </c:pt>
                <c:pt idx="31">
                  <c:v>1.5017399999999999</c:v>
                </c:pt>
                <c:pt idx="32">
                  <c:v>1.5531199999999998</c:v>
                </c:pt>
                <c:pt idx="33">
                  <c:v>1.6044999999999998</c:v>
                </c:pt>
                <c:pt idx="34">
                  <c:v>1.6558799999999998</c:v>
                </c:pt>
                <c:pt idx="35">
                  <c:v>1.7072599999999998</c:v>
                </c:pt>
                <c:pt idx="36">
                  <c:v>1.7586399999999998</c:v>
                </c:pt>
                <c:pt idx="37">
                  <c:v>1.8100199999999997</c:v>
                </c:pt>
                <c:pt idx="38">
                  <c:v>1.8613999999999997</c:v>
                </c:pt>
                <c:pt idx="39">
                  <c:v>1.9127799999999997</c:v>
                </c:pt>
                <c:pt idx="40">
                  <c:v>1.9641599999999997</c:v>
                </c:pt>
                <c:pt idx="41">
                  <c:v>2.0155399999999997</c:v>
                </c:pt>
                <c:pt idx="42">
                  <c:v>2.0669199999999996</c:v>
                </c:pt>
                <c:pt idx="43">
                  <c:v>2.1182999999999996</c:v>
                </c:pt>
                <c:pt idx="44">
                  <c:v>2.1696799999999996</c:v>
                </c:pt>
                <c:pt idx="45">
                  <c:v>2.2210599999999996</c:v>
                </c:pt>
                <c:pt idx="46">
                  <c:v>2.2724399999999996</c:v>
                </c:pt>
                <c:pt idx="47">
                  <c:v>2.3238199999999996</c:v>
                </c:pt>
                <c:pt idx="48">
                  <c:v>2.3752</c:v>
                </c:pt>
                <c:pt idx="49">
                  <c:v>2.4064399999999999</c:v>
                </c:pt>
                <c:pt idx="50">
                  <c:v>2.4376799999999998</c:v>
                </c:pt>
                <c:pt idx="51">
                  <c:v>2.4689199999999998</c:v>
                </c:pt>
                <c:pt idx="52">
                  <c:v>2.5001599999999997</c:v>
                </c:pt>
                <c:pt idx="53">
                  <c:v>2.5313999999999997</c:v>
                </c:pt>
                <c:pt idx="54">
                  <c:v>2.5626399999999996</c:v>
                </c:pt>
                <c:pt idx="55">
                  <c:v>2.5938799999999995</c:v>
                </c:pt>
                <c:pt idx="56">
                  <c:v>2.6251199999999995</c:v>
                </c:pt>
                <c:pt idx="57">
                  <c:v>2.6563599999999994</c:v>
                </c:pt>
                <c:pt idx="58">
                  <c:v>2.6875999999999993</c:v>
                </c:pt>
                <c:pt idx="59">
                  <c:v>2.7188399999999993</c:v>
                </c:pt>
                <c:pt idx="60">
                  <c:v>2.7500799999999992</c:v>
                </c:pt>
                <c:pt idx="61">
                  <c:v>2.7813199999999991</c:v>
                </c:pt>
                <c:pt idx="62">
                  <c:v>2.8125599999999991</c:v>
                </c:pt>
                <c:pt idx="63">
                  <c:v>2.843799999999999</c:v>
                </c:pt>
                <c:pt idx="64">
                  <c:v>2.8750399999999989</c:v>
                </c:pt>
                <c:pt idx="65">
                  <c:v>2.9062799999999989</c:v>
                </c:pt>
                <c:pt idx="66">
                  <c:v>2.9375199999999988</c:v>
                </c:pt>
                <c:pt idx="67">
                  <c:v>2.9687599999999987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3.0576923076923075</c:v>
                </c:pt>
                <c:pt idx="91">
                  <c:v>3.115384615384615</c:v>
                </c:pt>
                <c:pt idx="92">
                  <c:v>3.1730769230769225</c:v>
                </c:pt>
                <c:pt idx="93">
                  <c:v>3.2307692307692299</c:v>
                </c:pt>
                <c:pt idx="94">
                  <c:v>3.2884615384615374</c:v>
                </c:pt>
                <c:pt idx="95">
                  <c:v>3.3461538461538449</c:v>
                </c:pt>
                <c:pt idx="96">
                  <c:v>3.4038461538461524</c:v>
                </c:pt>
                <c:pt idx="97">
                  <c:v>3.4615384615384599</c:v>
                </c:pt>
                <c:pt idx="98">
                  <c:v>3.5192307692307674</c:v>
                </c:pt>
                <c:pt idx="99">
                  <c:v>3.5769230769230749</c:v>
                </c:pt>
                <c:pt idx="100">
                  <c:v>3.6346153846153824</c:v>
                </c:pt>
                <c:pt idx="101">
                  <c:v>3.6923076923076898</c:v>
                </c:pt>
                <c:pt idx="102">
                  <c:v>3.7499999999999973</c:v>
                </c:pt>
                <c:pt idx="103">
                  <c:v>3.8076923076923048</c:v>
                </c:pt>
                <c:pt idx="104">
                  <c:v>3.8653846153846123</c:v>
                </c:pt>
                <c:pt idx="105">
                  <c:v>3.9230769230769198</c:v>
                </c:pt>
                <c:pt idx="106">
                  <c:v>3.9807692307692273</c:v>
                </c:pt>
                <c:pt idx="107">
                  <c:v>4.0384615384615348</c:v>
                </c:pt>
                <c:pt idx="108">
                  <c:v>4.0961538461538423</c:v>
                </c:pt>
                <c:pt idx="109">
                  <c:v>4.1538461538461497</c:v>
                </c:pt>
                <c:pt idx="110">
                  <c:v>4.2115384615384572</c:v>
                </c:pt>
                <c:pt idx="111">
                  <c:v>4.2692307692307647</c:v>
                </c:pt>
                <c:pt idx="112">
                  <c:v>4.3269230769230722</c:v>
                </c:pt>
                <c:pt idx="113">
                  <c:v>4.3846153846153797</c:v>
                </c:pt>
                <c:pt idx="114">
                  <c:v>4.4423076923076872</c:v>
                </c:pt>
                <c:pt idx="115">
                  <c:v>4.5</c:v>
                </c:pt>
              </c:numCache>
            </c:numRef>
          </c:xVal>
          <c:yVal>
            <c:numRef>
              <c:f>'Spettri di risposta NTC'!$AQ$5:$AQ$120</c:f>
              <c:numCache>
                <c:formatCode>0.0000</c:formatCode>
                <c:ptCount val="116"/>
                <c:pt idx="0">
                  <c:v>0.1938</c:v>
                </c:pt>
                <c:pt idx="1">
                  <c:v>0.1938</c:v>
                </c:pt>
                <c:pt idx="2">
                  <c:v>0.33139334327300257</c:v>
                </c:pt>
                <c:pt idx="3">
                  <c:v>0.46898668654600512</c:v>
                </c:pt>
                <c:pt idx="4">
                  <c:v>0.46898668654600512</c:v>
                </c:pt>
                <c:pt idx="5">
                  <c:v>0.46898668654600512</c:v>
                </c:pt>
                <c:pt idx="6">
                  <c:v>0.46898668654600512</c:v>
                </c:pt>
                <c:pt idx="7">
                  <c:v>0.46898668654600512</c:v>
                </c:pt>
                <c:pt idx="8">
                  <c:v>0.40410291263590292</c:v>
                </c:pt>
                <c:pt idx="9">
                  <c:v>0.35499039572031799</c:v>
                </c:pt>
                <c:pt idx="10">
                  <c:v>0.31652199707833478</c:v>
                </c:pt>
                <c:pt idx="11">
                  <c:v>0.28557569587212978</c:v>
                </c:pt>
                <c:pt idx="12">
                  <c:v>0.26014168780502972</c:v>
                </c:pt>
                <c:pt idx="13">
                  <c:v>0.23886760631362075</c:v>
                </c:pt>
                <c:pt idx="14">
                  <c:v>0.22081002220922469</c:v>
                </c:pt>
                <c:pt idx="15">
                  <c:v>0.20529073606741305</c:v>
                </c:pt>
                <c:pt idx="16">
                  <c:v>0.1918096926135856</c:v>
                </c:pt>
                <c:pt idx="17">
                  <c:v>0.17999009318148435</c:v>
                </c:pt>
                <c:pt idx="18">
                  <c:v>0.16954262375417617</c:v>
                </c:pt>
                <c:pt idx="19">
                  <c:v>0.16024145777603319</c:v>
                </c:pt>
                <c:pt idx="20">
                  <c:v>0.15190774712504976</c:v>
                </c:pt>
                <c:pt idx="21">
                  <c:v>0.14439800994373403</c:v>
                </c:pt>
                <c:pt idx="22">
                  <c:v>0.13759580058193974</c:v>
                </c:pt>
                <c:pt idx="23">
                  <c:v>0.13140562805996223</c:v>
                </c:pt>
                <c:pt idx="24">
                  <c:v>0.12574844543991559</c:v>
                </c:pt>
                <c:pt idx="25">
                  <c:v>0.12055825623752583</c:v>
                </c:pt>
                <c:pt idx="26">
                  <c:v>0.11577952793100064</c:v>
                </c:pt>
                <c:pt idx="27">
                  <c:v>0.1113651971614141</c:v>
                </c:pt>
                <c:pt idx="28">
                  <c:v>0.1113651971614141</c:v>
                </c:pt>
                <c:pt idx="29">
                  <c:v>0.10727511450822859</c:v>
                </c:pt>
                <c:pt idx="30">
                  <c:v>0.10347481983419402</c:v>
                </c:pt>
                <c:pt idx="31">
                  <c:v>9.9934569029739934E-2</c:v>
                </c:pt>
                <c:pt idx="32">
                  <c:v>9.6628553939632253E-2</c:v>
                </c:pt>
                <c:pt idx="33">
                  <c:v>9.3534272168726479E-2</c:v>
                </c:pt>
                <c:pt idx="34">
                  <c:v>9.0632014212818343E-2</c:v>
                </c:pt>
                <c:pt idx="35">
                  <c:v>8.790444319829531E-2</c:v>
                </c:pt>
                <c:pt idx="36">
                  <c:v>8.5336248291134995E-2</c:v>
                </c:pt>
                <c:pt idx="37">
                  <c:v>8.2913857136783925E-2</c:v>
                </c:pt>
                <c:pt idx="38">
                  <c:v>8.0625195924960591E-2</c:v>
                </c:pt>
                <c:pt idx="39">
                  <c:v>7.8459488124468915E-2</c:v>
                </c:pt>
                <c:pt idx="40">
                  <c:v>7.6407084807104134E-2</c:v>
                </c:pt>
                <c:pt idx="41">
                  <c:v>7.4459320923783032E-2</c:v>
                </c:pt>
                <c:pt idx="42">
                  <c:v>7.2608393017011622E-2</c:v>
                </c:pt>
                <c:pt idx="43">
                  <c:v>7.0847254730076789E-2</c:v>
                </c:pt>
                <c:pt idx="44">
                  <c:v>6.9169527162863495E-2</c:v>
                </c:pt>
                <c:pt idx="45">
                  <c:v>6.7569421670158239E-2</c:v>
                </c:pt>
                <c:pt idx="46">
                  <c:v>6.604167313316156E-2</c:v>
                </c:pt>
                <c:pt idx="47">
                  <c:v>6.4581482083260172E-2</c:v>
                </c:pt>
                <c:pt idx="48">
                  <c:v>6.3184464337622773E-2</c:v>
                </c:pt>
                <c:pt idx="49">
                  <c:v>6.1554612474084731E-2</c:v>
                </c:pt>
                <c:pt idx="50">
                  <c:v>5.9987020138397698E-2</c:v>
                </c:pt>
                <c:pt idx="51">
                  <c:v>5.8478556197698844E-2</c:v>
                </c:pt>
                <c:pt idx="52">
                  <c:v>5.702628390974436E-2</c:v>
                </c:pt>
                <c:pt idx="53">
                  <c:v>5.5627446618641295E-2</c:v>
                </c:pt>
                <c:pt idx="54">
                  <c:v>5.4279454663698948E-2</c:v>
                </c:pt>
                <c:pt idx="55">
                  <c:v>5.2979873385228506E-2</c:v>
                </c:pt>
                <c:pt idx="56">
                  <c:v>5.1726412123487324E-2</c:v>
                </c:pt>
                <c:pt idx="57">
                  <c:v>5.0516914117885087E-2</c:v>
                </c:pt>
                <c:pt idx="58">
                  <c:v>4.934934722322927E-2</c:v>
                </c:pt>
                <c:pt idx="59">
                  <c:v>4.8221795368342819E-2</c:v>
                </c:pt>
                <c:pt idx="60">
                  <c:v>4.7132450689977089E-2</c:v>
                </c:pt>
                <c:pt idx="61">
                  <c:v>4.6079606281685018E-2</c:v>
                </c:pt>
                <c:pt idx="62">
                  <c:v>4.5061649503317175E-2</c:v>
                </c:pt>
                <c:pt idx="63">
                  <c:v>4.4077055802145375E-2</c:v>
                </c:pt>
                <c:pt idx="64">
                  <c:v>4.3124383001383895E-2</c:v>
                </c:pt>
                <c:pt idx="65">
                  <c:v>4.2202266016133576E-2</c:v>
                </c:pt>
                <c:pt idx="66">
                  <c:v>4.130941196058005E-2</c:v>
                </c:pt>
                <c:pt idx="67">
                  <c:v>4.0444595613683985E-2</c:v>
                </c:pt>
                <c:pt idx="68">
                  <c:v>3.9606655213655868E-2</c:v>
                </c:pt>
                <c:pt idx="69">
                  <c:v>3.9606655213655868E-2</c:v>
                </c:pt>
                <c:pt idx="70">
                  <c:v>3.9606655213655868E-2</c:v>
                </c:pt>
                <c:pt idx="71">
                  <c:v>3.9606655213655868E-2</c:v>
                </c:pt>
                <c:pt idx="72">
                  <c:v>3.9606655213655868E-2</c:v>
                </c:pt>
                <c:pt idx="73">
                  <c:v>3.9606655213655868E-2</c:v>
                </c:pt>
                <c:pt idx="74">
                  <c:v>3.9606655213655868E-2</c:v>
                </c:pt>
                <c:pt idx="75">
                  <c:v>3.9606655213655868E-2</c:v>
                </c:pt>
                <c:pt idx="76">
                  <c:v>3.9606655213655868E-2</c:v>
                </c:pt>
                <c:pt idx="77">
                  <c:v>3.9606655213655868E-2</c:v>
                </c:pt>
                <c:pt idx="78">
                  <c:v>3.9606655213655868E-2</c:v>
                </c:pt>
                <c:pt idx="79">
                  <c:v>3.9606655213655868E-2</c:v>
                </c:pt>
                <c:pt idx="80">
                  <c:v>3.9606655213655868E-2</c:v>
                </c:pt>
                <c:pt idx="81">
                  <c:v>3.9606655213655868E-2</c:v>
                </c:pt>
                <c:pt idx="82">
                  <c:v>3.9606655213655868E-2</c:v>
                </c:pt>
                <c:pt idx="83">
                  <c:v>3.9606655213655868E-2</c:v>
                </c:pt>
                <c:pt idx="84">
                  <c:v>3.9606655213655868E-2</c:v>
                </c:pt>
                <c:pt idx="85">
                  <c:v>3.9606655213655868E-2</c:v>
                </c:pt>
                <c:pt idx="86">
                  <c:v>3.9606655213655868E-2</c:v>
                </c:pt>
                <c:pt idx="87">
                  <c:v>3.9606655213655868E-2</c:v>
                </c:pt>
                <c:pt idx="88">
                  <c:v>3.9606655213655868E-2</c:v>
                </c:pt>
                <c:pt idx="89">
                  <c:v>3.9606655213655868E-2</c:v>
                </c:pt>
                <c:pt idx="90">
                  <c:v>3.8126164363732819E-2</c:v>
                </c:pt>
                <c:pt idx="91">
                  <c:v>3.6727159018424375E-2</c:v>
                </c:pt>
                <c:pt idx="92">
                  <c:v>3.5403767172801817E-2</c:v>
                </c:pt>
                <c:pt idx="93">
                  <c:v>3.4150636383203287E-2</c:v>
                </c:pt>
                <c:pt idx="94">
                  <c:v>3.2962879562242392E-2</c:v>
                </c:pt>
                <c:pt idx="95">
                  <c:v>3.1836027258539103E-2</c:v>
                </c:pt>
                <c:pt idx="96">
                  <c:v>3.0765985549475884E-2</c:v>
                </c:pt>
                <c:pt idx="97">
                  <c:v>2.9748998804923769E-2</c:v>
                </c:pt>
                <c:pt idx="98">
                  <c:v>2.8781616688450841E-2</c:v>
                </c:pt>
                <c:pt idx="99">
                  <c:v>2.7860664853726739E-2</c:v>
                </c:pt>
                <c:pt idx="100">
                  <c:v>2.6983218870679164E-2</c:v>
                </c:pt>
                <c:pt idx="101">
                  <c:v>2.6146580980890038E-2</c:v>
                </c:pt>
                <c:pt idx="102">
                  <c:v>2.534825933673979E-2</c:v>
                </c:pt>
                <c:pt idx="103">
                  <c:v>2.4585949425556846E-2</c:v>
                </c:pt>
                <c:pt idx="104">
                  <c:v>2.3857517419854229E-2</c:v>
                </c:pt>
                <c:pt idx="105">
                  <c:v>2.3160985228746895E-2</c:v>
                </c:pt>
                <c:pt idx="106">
                  <c:v>2.249451705476279E-2</c:v>
                </c:pt>
                <c:pt idx="107">
                  <c:v>2.1856407285250134E-2</c:v>
                </c:pt>
                <c:pt idx="108">
                  <c:v>2.1245069569078692E-2</c:v>
                </c:pt>
                <c:pt idx="109">
                  <c:v>2.065902694786375E-2</c:v>
                </c:pt>
                <c:pt idx="110">
                  <c:v>2.0096902926951713E-2</c:v>
                </c:pt>
                <c:pt idx="111">
                  <c:v>1.9557413385267661E-2</c:v>
                </c:pt>
                <c:pt idx="112">
                  <c:v>1.9039359235151234E-2</c:v>
                </c:pt>
                <c:pt idx="113">
                  <c:v>1.8541619753761375E-2</c:v>
                </c:pt>
                <c:pt idx="114">
                  <c:v>1.8063146516735656E-2</c:v>
                </c:pt>
                <c:pt idx="115">
                  <c:v>1.7602957872735941E-2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0D-45FB-9022-5E14AEBE180C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NTC'!$AM$5:$AM$120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4.6666666666666669E-2</c:v>
                </c:pt>
                <c:pt idx="3">
                  <c:v>9.3333333333333338E-2</c:v>
                </c:pt>
                <c:pt idx="4">
                  <c:v>0.14000000000000001</c:v>
                </c:pt>
                <c:pt idx="5">
                  <c:v>0.1866666666666667</c:v>
                </c:pt>
                <c:pt idx="6">
                  <c:v>0.23333333333333339</c:v>
                </c:pt>
                <c:pt idx="7">
                  <c:v>0.28000000000000003</c:v>
                </c:pt>
                <c:pt idx="8">
                  <c:v>0.32103000000000004</c:v>
                </c:pt>
                <c:pt idx="9">
                  <c:v>0.36206000000000005</c:v>
                </c:pt>
                <c:pt idx="10">
                  <c:v>0.40309000000000006</c:v>
                </c:pt>
                <c:pt idx="11">
                  <c:v>0.44412000000000007</c:v>
                </c:pt>
                <c:pt idx="12">
                  <c:v>0.48515000000000008</c:v>
                </c:pt>
                <c:pt idx="13">
                  <c:v>0.52618000000000009</c:v>
                </c:pt>
                <c:pt idx="14">
                  <c:v>0.5672100000000001</c:v>
                </c:pt>
                <c:pt idx="15">
                  <c:v>0.60824000000000011</c:v>
                </c:pt>
                <c:pt idx="16">
                  <c:v>0.64927000000000012</c:v>
                </c:pt>
                <c:pt idx="17">
                  <c:v>0.69030000000000014</c:v>
                </c:pt>
                <c:pt idx="18">
                  <c:v>0.73133000000000015</c:v>
                </c:pt>
                <c:pt idx="19">
                  <c:v>0.77236000000000016</c:v>
                </c:pt>
                <c:pt idx="20">
                  <c:v>0.81339000000000017</c:v>
                </c:pt>
                <c:pt idx="21">
                  <c:v>0.85442000000000018</c:v>
                </c:pt>
                <c:pt idx="22">
                  <c:v>0.89545000000000019</c:v>
                </c:pt>
                <c:pt idx="23">
                  <c:v>0.9364800000000002</c:v>
                </c:pt>
                <c:pt idx="24">
                  <c:v>0.97751000000000021</c:v>
                </c:pt>
                <c:pt idx="25">
                  <c:v>1.0185400000000002</c:v>
                </c:pt>
                <c:pt idx="26">
                  <c:v>1.0595700000000001</c:v>
                </c:pt>
                <c:pt idx="27">
                  <c:v>1.1006</c:v>
                </c:pt>
                <c:pt idx="28">
                  <c:v>1.1006</c:v>
                </c:pt>
                <c:pt idx="29">
                  <c:v>1.1416299999999999</c:v>
                </c:pt>
                <c:pt idx="30">
                  <c:v>1.1826599999999998</c:v>
                </c:pt>
                <c:pt idx="31">
                  <c:v>1.2236899999999997</c:v>
                </c:pt>
                <c:pt idx="32">
                  <c:v>1.2647199999999996</c:v>
                </c:pt>
                <c:pt idx="33">
                  <c:v>1.3057499999999995</c:v>
                </c:pt>
                <c:pt idx="34">
                  <c:v>1.3467799999999994</c:v>
                </c:pt>
                <c:pt idx="35">
                  <c:v>1.3878099999999993</c:v>
                </c:pt>
                <c:pt idx="36">
                  <c:v>1.4288399999999992</c:v>
                </c:pt>
                <c:pt idx="37">
                  <c:v>1.4698699999999991</c:v>
                </c:pt>
                <c:pt idx="38">
                  <c:v>1.510899999999999</c:v>
                </c:pt>
                <c:pt idx="39">
                  <c:v>1.5519299999999989</c:v>
                </c:pt>
                <c:pt idx="40">
                  <c:v>1.5929599999999988</c:v>
                </c:pt>
                <c:pt idx="41">
                  <c:v>1.6339899999999987</c:v>
                </c:pt>
                <c:pt idx="42">
                  <c:v>1.6750199999999986</c:v>
                </c:pt>
                <c:pt idx="43">
                  <c:v>1.7160499999999985</c:v>
                </c:pt>
                <c:pt idx="44">
                  <c:v>1.7570799999999984</c:v>
                </c:pt>
                <c:pt idx="45">
                  <c:v>1.7981099999999983</c:v>
                </c:pt>
                <c:pt idx="46">
                  <c:v>1.8391399999999982</c:v>
                </c:pt>
                <c:pt idx="47">
                  <c:v>1.8801699999999981</c:v>
                </c:pt>
                <c:pt idx="48">
                  <c:v>1.9212</c:v>
                </c:pt>
                <c:pt idx="49">
                  <c:v>1.9751400000000001</c:v>
                </c:pt>
                <c:pt idx="50">
                  <c:v>2.02908</c:v>
                </c:pt>
                <c:pt idx="51">
                  <c:v>2.0830199999999999</c:v>
                </c:pt>
                <c:pt idx="52">
                  <c:v>2.1369599999999997</c:v>
                </c:pt>
                <c:pt idx="53">
                  <c:v>2.1908999999999996</c:v>
                </c:pt>
                <c:pt idx="54">
                  <c:v>2.2448399999999995</c:v>
                </c:pt>
                <c:pt idx="55">
                  <c:v>2.2987799999999994</c:v>
                </c:pt>
                <c:pt idx="56">
                  <c:v>2.3527199999999993</c:v>
                </c:pt>
                <c:pt idx="57">
                  <c:v>2.4066599999999991</c:v>
                </c:pt>
                <c:pt idx="58">
                  <c:v>2.460599999999999</c:v>
                </c:pt>
                <c:pt idx="59">
                  <c:v>2.5145399999999989</c:v>
                </c:pt>
                <c:pt idx="60">
                  <c:v>2.5684799999999988</c:v>
                </c:pt>
                <c:pt idx="61">
                  <c:v>2.6224199999999986</c:v>
                </c:pt>
                <c:pt idx="62">
                  <c:v>2.6763599999999985</c:v>
                </c:pt>
                <c:pt idx="63">
                  <c:v>2.7302999999999984</c:v>
                </c:pt>
                <c:pt idx="64">
                  <c:v>2.7842399999999983</c:v>
                </c:pt>
                <c:pt idx="65">
                  <c:v>2.8381799999999981</c:v>
                </c:pt>
                <c:pt idx="66">
                  <c:v>2.892119999999998</c:v>
                </c:pt>
                <c:pt idx="67">
                  <c:v>2.9460599999999979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3.0576923076923075</c:v>
                </c:pt>
                <c:pt idx="91">
                  <c:v>3.115384615384615</c:v>
                </c:pt>
                <c:pt idx="92">
                  <c:v>3.1730769230769225</c:v>
                </c:pt>
                <c:pt idx="93">
                  <c:v>3.2307692307692299</c:v>
                </c:pt>
                <c:pt idx="94">
                  <c:v>3.2884615384615374</c:v>
                </c:pt>
                <c:pt idx="95">
                  <c:v>3.3461538461538449</c:v>
                </c:pt>
                <c:pt idx="96">
                  <c:v>3.4038461538461524</c:v>
                </c:pt>
                <c:pt idx="97">
                  <c:v>3.4615384615384599</c:v>
                </c:pt>
                <c:pt idx="98">
                  <c:v>3.5192307692307674</c:v>
                </c:pt>
                <c:pt idx="99">
                  <c:v>3.5769230769230749</c:v>
                </c:pt>
                <c:pt idx="100">
                  <c:v>3.6346153846153824</c:v>
                </c:pt>
                <c:pt idx="101">
                  <c:v>3.6923076923076898</c:v>
                </c:pt>
                <c:pt idx="102">
                  <c:v>3.7499999999999973</c:v>
                </c:pt>
                <c:pt idx="103">
                  <c:v>3.8076923076923048</c:v>
                </c:pt>
                <c:pt idx="104">
                  <c:v>3.8653846153846123</c:v>
                </c:pt>
                <c:pt idx="105">
                  <c:v>3.9230769230769198</c:v>
                </c:pt>
                <c:pt idx="106">
                  <c:v>3.9807692307692273</c:v>
                </c:pt>
                <c:pt idx="107">
                  <c:v>4.0384615384615348</c:v>
                </c:pt>
                <c:pt idx="108">
                  <c:v>4.0961538461538423</c:v>
                </c:pt>
                <c:pt idx="109">
                  <c:v>4.1538461538461497</c:v>
                </c:pt>
                <c:pt idx="110">
                  <c:v>4.2115384615384572</c:v>
                </c:pt>
                <c:pt idx="111">
                  <c:v>4.2692307692307647</c:v>
                </c:pt>
                <c:pt idx="112">
                  <c:v>4.3269230769230722</c:v>
                </c:pt>
                <c:pt idx="113">
                  <c:v>4.3846153846153797</c:v>
                </c:pt>
                <c:pt idx="114">
                  <c:v>4.4423076923076872</c:v>
                </c:pt>
                <c:pt idx="115">
                  <c:v>4.5</c:v>
                </c:pt>
              </c:numCache>
            </c:numRef>
          </c:xVal>
          <c:yVal>
            <c:numRef>
              <c:f>'Spettri di risposta NTC'!$AN$5:$AN$120</c:f>
              <c:numCache>
                <c:formatCode>0.0000</c:formatCode>
                <c:ptCount val="116"/>
                <c:pt idx="0">
                  <c:v>8.0299999999999996E-2</c:v>
                </c:pt>
                <c:pt idx="1">
                  <c:v>8.0299999999999996E-2</c:v>
                </c:pt>
                <c:pt idx="2">
                  <c:v>0.13890844975895084</c:v>
                </c:pt>
                <c:pt idx="3">
                  <c:v>0.19751689951790169</c:v>
                </c:pt>
                <c:pt idx="4">
                  <c:v>0.19751689951790169</c:v>
                </c:pt>
                <c:pt idx="5">
                  <c:v>0.19751689951790169</c:v>
                </c:pt>
                <c:pt idx="6">
                  <c:v>0.19751689951790169</c:v>
                </c:pt>
                <c:pt idx="7">
                  <c:v>0.19751689951790169</c:v>
                </c:pt>
                <c:pt idx="8">
                  <c:v>0.17227278405448859</c:v>
                </c:pt>
                <c:pt idx="9">
                  <c:v>0.15275018467936938</c:v>
                </c:pt>
                <c:pt idx="10">
                  <c:v>0.13720194464018576</c:v>
                </c:pt>
                <c:pt idx="11">
                  <c:v>0.12452655107856542</c:v>
                </c:pt>
                <c:pt idx="12">
                  <c:v>0.11399511875711114</c:v>
                </c:pt>
                <c:pt idx="13">
                  <c:v>0.10510610791936689</c:v>
                </c:pt>
                <c:pt idx="14">
                  <c:v>9.7503097380181009E-2</c:v>
                </c:pt>
                <c:pt idx="15">
                  <c:v>9.092583826287727E-2</c:v>
                </c:pt>
                <c:pt idx="16">
                  <c:v>8.5179866411527513E-2</c:v>
                </c:pt>
                <c:pt idx="17">
                  <c:v>8.011695185428433E-2</c:v>
                </c:pt>
                <c:pt idx="18">
                  <c:v>7.5622129360223792E-2</c:v>
                </c:pt>
                <c:pt idx="19">
                  <c:v>7.1604862842473027E-2</c:v>
                </c:pt>
                <c:pt idx="20">
                  <c:v>6.7992883936380422E-2</c:v>
                </c:pt>
                <c:pt idx="21">
                  <c:v>6.4727805839063304E-2</c:v>
                </c:pt>
                <c:pt idx="22">
                  <c:v>6.1761943006323601E-2</c:v>
                </c:pt>
                <c:pt idx="23">
                  <c:v>5.9055966881313503E-2</c:v>
                </c:pt>
                <c:pt idx="24">
                  <c:v>5.6577152013802895E-2</c:v>
                </c:pt>
                <c:pt idx="25">
                  <c:v>5.4298046090494698E-2</c:v>
                </c:pt>
                <c:pt idx="26">
                  <c:v>5.2195448969876906E-2</c:v>
                </c:pt>
                <c:pt idx="27">
                  <c:v>5.0249620084510706E-2</c:v>
                </c:pt>
                <c:pt idx="28">
                  <c:v>5.0249620084510706E-2</c:v>
                </c:pt>
                <c:pt idx="29">
                  <c:v>4.8443656758330178E-2</c:v>
                </c:pt>
                <c:pt idx="30">
                  <c:v>4.6763001932095857E-2</c:v>
                </c:pt>
                <c:pt idx="31">
                  <c:v>4.5195050923855298E-2</c:v>
                </c:pt>
                <c:pt idx="32">
                  <c:v>4.3728834734180294E-2</c:v>
                </c:pt>
                <c:pt idx="33">
                  <c:v>4.23547630595539E-2</c:v>
                </c:pt>
                <c:pt idx="34">
                  <c:v>4.1064414280738135E-2</c:v>
                </c:pt>
                <c:pt idx="35">
                  <c:v>3.9850362704557905E-2</c:v>
                </c:pt>
                <c:pt idx="36">
                  <c:v>3.8706035570821445E-2</c:v>
                </c:pt>
                <c:pt idx="37">
                  <c:v>3.7625594008322175E-2</c:v>
                </c:pt>
                <c:pt idx="38">
                  <c:v>3.6603833387393286E-2</c:v>
                </c:pt>
                <c:pt idx="39">
                  <c:v>3.563609947936603E-2</c:v>
                </c:pt>
                <c:pt idx="40">
                  <c:v>3.4718217572953826E-2</c:v>
                </c:pt>
                <c:pt idx="41">
                  <c:v>3.3846432270094998E-2</c:v>
                </c:pt>
                <c:pt idx="42">
                  <c:v>3.3017356130083539E-2</c:v>
                </c:pt>
                <c:pt idx="43">
                  <c:v>3.2227925681077199E-2</c:v>
                </c:pt>
                <c:pt idx="44">
                  <c:v>3.1475363594721091E-2</c:v>
                </c:pt>
                <c:pt idx="45">
                  <c:v>3.0757146039459508E-2</c:v>
                </c:pt>
                <c:pt idx="46">
                  <c:v>3.0070974403804244E-2</c:v>
                </c:pt>
                <c:pt idx="47">
                  <c:v>2.9414750722015846E-2</c:v>
                </c:pt>
                <c:pt idx="48">
                  <c:v>2.8786556248705228E-2</c:v>
                </c:pt>
                <c:pt idx="49">
                  <c:v>2.7235735033172434E-2</c:v>
                </c:pt>
                <c:pt idx="50">
                  <c:v>2.5806940984258665E-2</c:v>
                </c:pt>
                <c:pt idx="51">
                  <c:v>2.4487699624059122E-2</c:v>
                </c:pt>
                <c:pt idx="52">
                  <c:v>2.3267090707601377E-2</c:v>
                </c:pt>
                <c:pt idx="53">
                  <c:v>2.2135521507788809E-2</c:v>
                </c:pt>
                <c:pt idx="54">
                  <c:v>2.1084537765433418E-2</c:v>
                </c:pt>
                <c:pt idx="55">
                  <c:v>2.0106665319106279E-2</c:v>
                </c:pt>
                <c:pt idx="56">
                  <c:v>1.9195276853857142E-2</c:v>
                </c:pt>
                <c:pt idx="57">
                  <c:v>1.8344479316645963E-2</c:v>
                </c:pt>
                <c:pt idx="58">
                  <c:v>1.7549018414808468E-2</c:v>
                </c:pt>
                <c:pt idx="59">
                  <c:v>1.6804197298120195E-2</c:v>
                </c:pt>
                <c:pt idx="60">
                  <c:v>1.6105807067125843E-2</c:v>
                </c:pt>
                <c:pt idx="61">
                  <c:v>1.5450067182181232E-2</c:v>
                </c:pt>
                <c:pt idx="62">
                  <c:v>1.4833574193316825E-2</c:v>
                </c:pt>
                <c:pt idx="63">
                  <c:v>1.4253257489098444E-2</c:v>
                </c:pt>
                <c:pt idx="64">
                  <c:v>1.3706340987393663E-2</c:v>
                </c:pt>
                <c:pt idx="65">
                  <c:v>1.3190309873391547E-2</c:v>
                </c:pt>
                <c:pt idx="66">
                  <c:v>1.270288163896262E-2</c:v>
                </c:pt>
                <c:pt idx="67">
                  <c:v>1.2241980799207974E-2</c:v>
                </c:pt>
                <c:pt idx="68">
                  <c:v>1.1805716762117998E-2</c:v>
                </c:pt>
                <c:pt idx="69">
                  <c:v>1.1805716762117998E-2</c:v>
                </c:pt>
                <c:pt idx="70">
                  <c:v>1.1805716762117998E-2</c:v>
                </c:pt>
                <c:pt idx="71">
                  <c:v>1.1805716762117998E-2</c:v>
                </c:pt>
                <c:pt idx="72">
                  <c:v>1.1805716762117998E-2</c:v>
                </c:pt>
                <c:pt idx="73">
                  <c:v>1.1805716762117998E-2</c:v>
                </c:pt>
                <c:pt idx="74">
                  <c:v>1.1805716762117998E-2</c:v>
                </c:pt>
                <c:pt idx="75">
                  <c:v>1.1805716762117998E-2</c:v>
                </c:pt>
                <c:pt idx="76">
                  <c:v>1.1805716762117998E-2</c:v>
                </c:pt>
                <c:pt idx="77">
                  <c:v>1.1805716762117998E-2</c:v>
                </c:pt>
                <c:pt idx="78">
                  <c:v>1.1805716762117998E-2</c:v>
                </c:pt>
                <c:pt idx="79">
                  <c:v>1.1805716762117998E-2</c:v>
                </c:pt>
                <c:pt idx="80">
                  <c:v>1.1805716762117998E-2</c:v>
                </c:pt>
                <c:pt idx="81">
                  <c:v>1.1805716762117998E-2</c:v>
                </c:pt>
                <c:pt idx="82">
                  <c:v>1.1805716762117998E-2</c:v>
                </c:pt>
                <c:pt idx="83">
                  <c:v>1.1805716762117998E-2</c:v>
                </c:pt>
                <c:pt idx="84">
                  <c:v>1.1805716762117998E-2</c:v>
                </c:pt>
                <c:pt idx="85">
                  <c:v>1.1805716762117998E-2</c:v>
                </c:pt>
                <c:pt idx="86">
                  <c:v>1.1805716762117998E-2</c:v>
                </c:pt>
                <c:pt idx="87">
                  <c:v>1.1805716762117998E-2</c:v>
                </c:pt>
                <c:pt idx="88">
                  <c:v>1.1805716762117998E-2</c:v>
                </c:pt>
                <c:pt idx="89">
                  <c:v>1.1805716762117998E-2</c:v>
                </c:pt>
                <c:pt idx="90">
                  <c:v>1.1364420834733739E-2</c:v>
                </c:pt>
                <c:pt idx="91">
                  <c:v>1.0947413623033976E-2</c:v>
                </c:pt>
                <c:pt idx="92">
                  <c:v>1.0552944834633746E-2</c:v>
                </c:pt>
                <c:pt idx="93">
                  <c:v>1.0179419044887462E-2</c:v>
                </c:pt>
                <c:pt idx="94">
                  <c:v>9.8253795397867313E-3</c:v>
                </c:pt>
                <c:pt idx="95">
                  <c:v>9.4894940917856982E-3</c:v>
                </c:pt>
                <c:pt idx="96">
                  <c:v>9.1705424087236698E-3</c:v>
                </c:pt>
                <c:pt idx="97">
                  <c:v>8.8674050346575269E-3</c:v>
                </c:pt>
                <c:pt idx="98">
                  <c:v>8.5790535137777752E-3</c:v>
                </c:pt>
                <c:pt idx="99">
                  <c:v>8.3045416557666757E-3</c:v>
                </c:pt>
                <c:pt idx="100">
                  <c:v>8.0429977638617044E-3</c:v>
                </c:pt>
                <c:pt idx="101">
                  <c:v>7.7936177062419695E-3</c:v>
                </c:pt>
                <c:pt idx="102">
                  <c:v>7.5556587277555293E-3</c:v>
                </c:pt>
                <c:pt idx="103">
                  <c:v>7.3284339129401086E-3</c:v>
                </c:pt>
                <c:pt idx="104">
                  <c:v>7.111307223160418E-3</c:v>
                </c:pt>
                <c:pt idx="105">
                  <c:v>6.9036890408233397E-3</c:v>
                </c:pt>
                <c:pt idx="106">
                  <c:v>6.7050321623119353E-3</c:v>
                </c:pt>
                <c:pt idx="107">
                  <c:v>6.5148281887279849E-3</c:v>
                </c:pt>
                <c:pt idx="108">
                  <c:v>6.3326042699399189E-3</c:v>
                </c:pt>
                <c:pt idx="109">
                  <c:v>6.1579201629566229E-3</c:v>
                </c:pt>
                <c:pt idx="110">
                  <c:v>5.9903655704198035E-3</c:v>
                </c:pt>
                <c:pt idx="111">
                  <c:v>5.8295577291393608E-3</c:v>
                </c:pt>
                <c:pt idx="112">
                  <c:v>5.6751392221808241E-3</c:v>
                </c:pt>
                <c:pt idx="113">
                  <c:v>5.5267759911300446E-3</c:v>
                </c:pt>
                <c:pt idx="114">
                  <c:v>5.3841555278743708E-3</c:v>
                </c:pt>
                <c:pt idx="115">
                  <c:v>5.2469852276079993E-3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0D-45FB-9022-5E14AEBE180C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di risposta NTC'!$AJ$5:$AJ$120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4.5000000000000005E-2</c:v>
                </c:pt>
                <c:pt idx="3">
                  <c:v>9.0000000000000011E-2</c:v>
                </c:pt>
                <c:pt idx="4">
                  <c:v>0.13500000000000001</c:v>
                </c:pt>
                <c:pt idx="5">
                  <c:v>0.18</c:v>
                </c:pt>
                <c:pt idx="6">
                  <c:v>0.22499999999999998</c:v>
                </c:pt>
                <c:pt idx="7">
                  <c:v>0.27</c:v>
                </c:pt>
                <c:pt idx="8">
                  <c:v>0.30973000000000001</c:v>
                </c:pt>
                <c:pt idx="9">
                  <c:v>0.34945999999999999</c:v>
                </c:pt>
                <c:pt idx="10">
                  <c:v>0.38918999999999998</c:v>
                </c:pt>
                <c:pt idx="11">
                  <c:v>0.42891999999999997</c:v>
                </c:pt>
                <c:pt idx="12">
                  <c:v>0.46864999999999996</c:v>
                </c:pt>
                <c:pt idx="13">
                  <c:v>0.50837999999999994</c:v>
                </c:pt>
                <c:pt idx="14">
                  <c:v>0.54810999999999999</c:v>
                </c:pt>
                <c:pt idx="15">
                  <c:v>0.58784000000000003</c:v>
                </c:pt>
                <c:pt idx="16">
                  <c:v>0.62757000000000007</c:v>
                </c:pt>
                <c:pt idx="17">
                  <c:v>0.66730000000000012</c:v>
                </c:pt>
                <c:pt idx="18">
                  <c:v>0.70703000000000016</c:v>
                </c:pt>
                <c:pt idx="19">
                  <c:v>0.7467600000000002</c:v>
                </c:pt>
                <c:pt idx="20">
                  <c:v>0.78649000000000024</c:v>
                </c:pt>
                <c:pt idx="21">
                  <c:v>0.82622000000000029</c:v>
                </c:pt>
                <c:pt idx="22">
                  <c:v>0.86595000000000033</c:v>
                </c:pt>
                <c:pt idx="23">
                  <c:v>0.90568000000000037</c:v>
                </c:pt>
                <c:pt idx="24">
                  <c:v>0.94541000000000042</c:v>
                </c:pt>
                <c:pt idx="25">
                  <c:v>0.98514000000000046</c:v>
                </c:pt>
                <c:pt idx="26">
                  <c:v>1.0248700000000004</c:v>
                </c:pt>
                <c:pt idx="27">
                  <c:v>1.0646</c:v>
                </c:pt>
                <c:pt idx="28">
                  <c:v>1.0646</c:v>
                </c:pt>
                <c:pt idx="29">
                  <c:v>1.10433</c:v>
                </c:pt>
                <c:pt idx="30">
                  <c:v>1.1440600000000001</c:v>
                </c:pt>
                <c:pt idx="31">
                  <c:v>1.1837900000000001</c:v>
                </c:pt>
                <c:pt idx="32">
                  <c:v>1.2235200000000002</c:v>
                </c:pt>
                <c:pt idx="33">
                  <c:v>1.2632500000000002</c:v>
                </c:pt>
                <c:pt idx="34">
                  <c:v>1.3029800000000002</c:v>
                </c:pt>
                <c:pt idx="35">
                  <c:v>1.3427100000000003</c:v>
                </c:pt>
                <c:pt idx="36">
                  <c:v>1.3824400000000003</c:v>
                </c:pt>
                <c:pt idx="37">
                  <c:v>1.4221700000000004</c:v>
                </c:pt>
                <c:pt idx="38">
                  <c:v>1.4619000000000004</c:v>
                </c:pt>
                <c:pt idx="39">
                  <c:v>1.5016300000000005</c:v>
                </c:pt>
                <c:pt idx="40">
                  <c:v>1.5413600000000005</c:v>
                </c:pt>
                <c:pt idx="41">
                  <c:v>1.5810900000000006</c:v>
                </c:pt>
                <c:pt idx="42">
                  <c:v>1.6208200000000006</c:v>
                </c:pt>
                <c:pt idx="43">
                  <c:v>1.6605500000000006</c:v>
                </c:pt>
                <c:pt idx="44">
                  <c:v>1.7002800000000007</c:v>
                </c:pt>
                <c:pt idx="45">
                  <c:v>1.7400100000000007</c:v>
                </c:pt>
                <c:pt idx="46">
                  <c:v>1.7797400000000008</c:v>
                </c:pt>
                <c:pt idx="47">
                  <c:v>1.8194700000000008</c:v>
                </c:pt>
                <c:pt idx="48">
                  <c:v>1.8592</c:v>
                </c:pt>
                <c:pt idx="49">
                  <c:v>1.8877199999999998</c:v>
                </c:pt>
                <c:pt idx="50">
                  <c:v>1.9162399999999997</c:v>
                </c:pt>
                <c:pt idx="51">
                  <c:v>1.9447599999999996</c:v>
                </c:pt>
                <c:pt idx="52">
                  <c:v>1.9732799999999995</c:v>
                </c:pt>
                <c:pt idx="53">
                  <c:v>2.0017999999999994</c:v>
                </c:pt>
                <c:pt idx="54">
                  <c:v>2.0303199999999992</c:v>
                </c:pt>
                <c:pt idx="55">
                  <c:v>2.0588399999999991</c:v>
                </c:pt>
                <c:pt idx="56">
                  <c:v>2.087359999999999</c:v>
                </c:pt>
                <c:pt idx="57">
                  <c:v>2.1158799999999989</c:v>
                </c:pt>
                <c:pt idx="58">
                  <c:v>2.1443999999999988</c:v>
                </c:pt>
                <c:pt idx="59">
                  <c:v>2.1729199999999986</c:v>
                </c:pt>
                <c:pt idx="60">
                  <c:v>2.2014399999999985</c:v>
                </c:pt>
                <c:pt idx="61">
                  <c:v>2.2299599999999984</c:v>
                </c:pt>
                <c:pt idx="62">
                  <c:v>2.2584799999999983</c:v>
                </c:pt>
                <c:pt idx="63">
                  <c:v>2.2869999999999981</c:v>
                </c:pt>
                <c:pt idx="64">
                  <c:v>2.315519999999998</c:v>
                </c:pt>
                <c:pt idx="65">
                  <c:v>2.3440399999999979</c:v>
                </c:pt>
                <c:pt idx="66">
                  <c:v>2.3725599999999978</c:v>
                </c:pt>
                <c:pt idx="67">
                  <c:v>2.4010799999999977</c:v>
                </c:pt>
                <c:pt idx="68">
                  <c:v>2.4295999999999998</c:v>
                </c:pt>
                <c:pt idx="69">
                  <c:v>2.4295999999999998</c:v>
                </c:pt>
                <c:pt idx="70">
                  <c:v>2.4581199999999996</c:v>
                </c:pt>
                <c:pt idx="71">
                  <c:v>2.4866399999999995</c:v>
                </c:pt>
                <c:pt idx="72">
                  <c:v>2.5151599999999994</c:v>
                </c:pt>
                <c:pt idx="73">
                  <c:v>2.5436799999999993</c:v>
                </c:pt>
                <c:pt idx="74">
                  <c:v>2.5721999999999992</c:v>
                </c:pt>
                <c:pt idx="75">
                  <c:v>2.600719999999999</c:v>
                </c:pt>
                <c:pt idx="76">
                  <c:v>2.6292399999999989</c:v>
                </c:pt>
                <c:pt idx="77">
                  <c:v>2.6577599999999988</c:v>
                </c:pt>
                <c:pt idx="78">
                  <c:v>2.6862799999999987</c:v>
                </c:pt>
                <c:pt idx="79">
                  <c:v>2.7147999999999985</c:v>
                </c:pt>
                <c:pt idx="80">
                  <c:v>2.7433199999999984</c:v>
                </c:pt>
                <c:pt idx="81">
                  <c:v>2.7718399999999983</c:v>
                </c:pt>
                <c:pt idx="82">
                  <c:v>2.8003599999999982</c:v>
                </c:pt>
                <c:pt idx="83">
                  <c:v>2.8288799999999981</c:v>
                </c:pt>
                <c:pt idx="84">
                  <c:v>2.8573999999999979</c:v>
                </c:pt>
                <c:pt idx="85">
                  <c:v>2.8859199999999978</c:v>
                </c:pt>
                <c:pt idx="86">
                  <c:v>2.9144399999999977</c:v>
                </c:pt>
                <c:pt idx="87">
                  <c:v>2.9429599999999976</c:v>
                </c:pt>
                <c:pt idx="88">
                  <c:v>2.9714799999999975</c:v>
                </c:pt>
                <c:pt idx="89">
                  <c:v>3</c:v>
                </c:pt>
                <c:pt idx="90">
                  <c:v>3.0576923076923075</c:v>
                </c:pt>
                <c:pt idx="91">
                  <c:v>3.115384615384615</c:v>
                </c:pt>
                <c:pt idx="92">
                  <c:v>3.1730769230769225</c:v>
                </c:pt>
                <c:pt idx="93">
                  <c:v>3.2307692307692299</c:v>
                </c:pt>
                <c:pt idx="94">
                  <c:v>3.2884615384615374</c:v>
                </c:pt>
                <c:pt idx="95">
                  <c:v>3.3461538461538449</c:v>
                </c:pt>
                <c:pt idx="96">
                  <c:v>3.4038461538461524</c:v>
                </c:pt>
                <c:pt idx="97">
                  <c:v>3.4615384615384599</c:v>
                </c:pt>
                <c:pt idx="98">
                  <c:v>3.5192307692307674</c:v>
                </c:pt>
                <c:pt idx="99">
                  <c:v>3.5769230769230749</c:v>
                </c:pt>
                <c:pt idx="100">
                  <c:v>3.6346153846153824</c:v>
                </c:pt>
                <c:pt idx="101">
                  <c:v>3.6923076923076898</c:v>
                </c:pt>
                <c:pt idx="102">
                  <c:v>3.7499999999999973</c:v>
                </c:pt>
                <c:pt idx="103">
                  <c:v>3.8076923076923048</c:v>
                </c:pt>
                <c:pt idx="104">
                  <c:v>3.8653846153846123</c:v>
                </c:pt>
                <c:pt idx="105">
                  <c:v>3.9230769230769198</c:v>
                </c:pt>
                <c:pt idx="106">
                  <c:v>3.9807692307692273</c:v>
                </c:pt>
                <c:pt idx="107">
                  <c:v>4.0384615384615348</c:v>
                </c:pt>
                <c:pt idx="108">
                  <c:v>4.0961538461538423</c:v>
                </c:pt>
                <c:pt idx="109">
                  <c:v>4.1538461538461497</c:v>
                </c:pt>
                <c:pt idx="110">
                  <c:v>4.2115384615384572</c:v>
                </c:pt>
                <c:pt idx="111">
                  <c:v>4.2692307692307647</c:v>
                </c:pt>
                <c:pt idx="112">
                  <c:v>4.3269230769230722</c:v>
                </c:pt>
                <c:pt idx="113">
                  <c:v>4.3846153846153797</c:v>
                </c:pt>
                <c:pt idx="114">
                  <c:v>4.4423076923076872</c:v>
                </c:pt>
                <c:pt idx="115">
                  <c:v>4.5</c:v>
                </c:pt>
              </c:numCache>
            </c:numRef>
          </c:xVal>
          <c:yVal>
            <c:numRef>
              <c:f>'Spettri di risposta NTC'!$AK$5:$AK$120</c:f>
              <c:numCache>
                <c:formatCode>0.0000</c:formatCode>
                <c:ptCount val="116"/>
                <c:pt idx="0">
                  <c:v>6.4799999999999996E-2</c:v>
                </c:pt>
                <c:pt idx="1">
                  <c:v>6.4799999999999996E-2</c:v>
                </c:pt>
                <c:pt idx="2">
                  <c:v>0.112104</c:v>
                </c:pt>
                <c:pt idx="3">
                  <c:v>0.15940799999999999</c:v>
                </c:pt>
                <c:pt idx="4">
                  <c:v>0.15940799999999999</c:v>
                </c:pt>
                <c:pt idx="5">
                  <c:v>0.15940799999999999</c:v>
                </c:pt>
                <c:pt idx="6">
                  <c:v>0.15940799999999999</c:v>
                </c:pt>
                <c:pt idx="7">
                  <c:v>0.15940799999999999</c:v>
                </c:pt>
                <c:pt idx="8">
                  <c:v>0.13896025570658316</c:v>
                </c:pt>
                <c:pt idx="9">
                  <c:v>0.12316190694213931</c:v>
                </c:pt>
                <c:pt idx="10">
                  <c:v>0.110589069606105</c:v>
                </c:pt>
                <c:pt idx="11">
                  <c:v>0.10034542572041408</c:v>
                </c:pt>
                <c:pt idx="12">
                  <c:v>9.1838600234716752E-2</c:v>
                </c:pt>
                <c:pt idx="13">
                  <c:v>8.4661395019473631E-2</c:v>
                </c:pt>
                <c:pt idx="14">
                  <c:v>7.852467570378209E-2</c:v>
                </c:pt>
                <c:pt idx="15">
                  <c:v>7.3217474142623848E-2</c:v>
                </c:pt>
                <c:pt idx="16">
                  <c:v>6.8582245805248812E-2</c:v>
                </c:pt>
                <c:pt idx="17">
                  <c:v>6.4498965982316789E-2</c:v>
                </c:pt>
                <c:pt idx="18">
                  <c:v>6.087458806557005E-2</c:v>
                </c:pt>
                <c:pt idx="19">
                  <c:v>5.7635866945203264E-2</c:v>
                </c:pt>
                <c:pt idx="20">
                  <c:v>5.4724357588780519E-2</c:v>
                </c:pt>
                <c:pt idx="21">
                  <c:v>5.2092856624143674E-2</c:v>
                </c:pt>
                <c:pt idx="22">
                  <c:v>4.9702823488654062E-2</c:v>
                </c:pt>
                <c:pt idx="23">
                  <c:v>4.7522480346259145E-2</c:v>
                </c:pt>
                <c:pt idx="24">
                  <c:v>4.5525391100157582E-2</c:v>
                </c:pt>
                <c:pt idx="25">
                  <c:v>4.3689384249954305E-2</c:v>
                </c:pt>
                <c:pt idx="26">
                  <c:v>4.1995726287236412E-2</c:v>
                </c:pt>
                <c:pt idx="27">
                  <c:v>4.0428480180349426E-2</c:v>
                </c:pt>
                <c:pt idx="28">
                  <c:v>4.0428480180349426E-2</c:v>
                </c:pt>
                <c:pt idx="29">
                  <c:v>3.8974002336258182E-2</c:v>
                </c:pt>
                <c:pt idx="30">
                  <c:v>3.7620544377043159E-2</c:v>
                </c:pt>
                <c:pt idx="31">
                  <c:v>3.6357935106733456E-2</c:v>
                </c:pt>
                <c:pt idx="32">
                  <c:v>3.5177324440957232E-2</c:v>
                </c:pt>
                <c:pt idx="33">
                  <c:v>3.407097565802493E-2</c:v>
                </c:pt>
                <c:pt idx="34">
                  <c:v>3.303209565764631E-2</c:v>
                </c:pt>
                <c:pt idx="35">
                  <c:v>3.2054695354916542E-2</c:v>
                </c:pt>
                <c:pt idx="36">
                  <c:v>3.1133474147160087E-2</c:v>
                </c:pt>
                <c:pt idx="37">
                  <c:v>3.0263723746106294E-2</c:v>
                </c:pt>
                <c:pt idx="38">
                  <c:v>2.9441247691360549E-2</c:v>
                </c:pt>
                <c:pt idx="39">
                  <c:v>2.8662293640910202E-2</c:v>
                </c:pt>
                <c:pt idx="40">
                  <c:v>2.7923496133284882E-2</c:v>
                </c:pt>
                <c:pt idx="41">
                  <c:v>2.7221827979431901E-2</c:v>
                </c:pt>
                <c:pt idx="42">
                  <c:v>2.6554558803568554E-2</c:v>
                </c:pt>
                <c:pt idx="43">
                  <c:v>2.5919219535695995E-2</c:v>
                </c:pt>
                <c:pt idx="44">
                  <c:v>2.5313571882278202E-2</c:v>
                </c:pt>
                <c:pt idx="45">
                  <c:v>2.47355819794139E-2</c:v>
                </c:pt>
                <c:pt idx="46">
                  <c:v>2.4183397574926664E-2</c:v>
                </c:pt>
                <c:pt idx="47">
                  <c:v>2.3655328199970311E-2</c:v>
                </c:pt>
                <c:pt idx="48">
                  <c:v>2.3149827882960414E-2</c:v>
                </c:pt>
                <c:pt idx="49">
                  <c:v>2.2455608789663253E-2</c:v>
                </c:pt>
                <c:pt idx="50">
                  <c:v>2.1792155283765897E-2</c:v>
                </c:pt>
                <c:pt idx="51">
                  <c:v>2.1157675949692253E-2</c:v>
                </c:pt>
                <c:pt idx="52">
                  <c:v>2.0550507886802873E-2</c:v>
                </c:pt>
                <c:pt idx="53">
                  <c:v>1.996910580257967E-2</c:v>
                </c:pt>
                <c:pt idx="54">
                  <c:v>1.9412032170645216E-2</c:v>
                </c:pt>
                <c:pt idx="55">
                  <c:v>1.8877948336441304E-2</c:v>
                </c:pt>
                <c:pt idx="56">
                  <c:v>1.8365606467700284E-2</c:v>
                </c:pt>
                <c:pt idx="57">
                  <c:v>1.7873842259235981E-2</c:v>
                </c:pt>
                <c:pt idx="58">
                  <c:v>1.7401568312337242E-2</c:v>
                </c:pt>
                <c:pt idx="59">
                  <c:v>1.6947768118401145E-2</c:v>
                </c:pt>
                <c:pt idx="60">
                  <c:v>1.6511490584592822E-2</c:v>
                </c:pt>
                <c:pt idx="61">
                  <c:v>1.6091845046433559E-2</c:v>
                </c:pt>
                <c:pt idx="62">
                  <c:v>1.5687996718440535E-2</c:v>
                </c:pt>
                <c:pt idx="63">
                  <c:v>1.5299162539392562E-2</c:v>
                </c:pt>
                <c:pt idx="64">
                  <c:v>1.4924607373579889E-2</c:v>
                </c:pt>
                <c:pt idx="65">
                  <c:v>1.4563640533601414E-2</c:v>
                </c:pt>
                <c:pt idx="66">
                  <c:v>1.4215612593975522E-2</c:v>
                </c:pt>
                <c:pt idx="67">
                  <c:v>1.3879912468096466E-2</c:v>
                </c:pt>
                <c:pt idx="68">
                  <c:v>1.3555964723952823E-2</c:v>
                </c:pt>
                <c:pt idx="69">
                  <c:v>1.3555964723952823E-2</c:v>
                </c:pt>
                <c:pt idx="70">
                  <c:v>1.3243227116576705E-2</c:v>
                </c:pt>
                <c:pt idx="71">
                  <c:v>1.2941188317452732E-2</c:v>
                </c:pt>
                <c:pt idx="72">
                  <c:v>1.2649365823122786E-2</c:v>
                </c:pt>
                <c:pt idx="73">
                  <c:v>1.2367304027004087E-2</c:v>
                </c:pt>
                <c:pt idx="74">
                  <c:v>1.2094572440024473E-2</c:v>
                </c:pt>
                <c:pt idx="75">
                  <c:v>1.1830764047091666E-2</c:v>
                </c:pt>
                <c:pt idx="76">
                  <c:v>1.1575493787673734E-2</c:v>
                </c:pt>
                <c:pt idx="77">
                  <c:v>1.1328397149894056E-2</c:v>
                </c:pt>
                <c:pt idx="78">
                  <c:v>1.1089128868551124E-2</c:v>
                </c:pt>
                <c:pt idx="79">
                  <c:v>1.0857361718375409E-2</c:v>
                </c:pt>
                <c:pt idx="80">
                  <c:v>1.0632785394644143E-2</c:v>
                </c:pt>
                <c:pt idx="81">
                  <c:v>1.0415105474000604E-2</c:v>
                </c:pt>
                <c:pt idx="82">
                  <c:v>1.0204042448976922E-2</c:v>
                </c:pt>
                <c:pt idx="83">
                  <c:v>9.9993308303061579E-3</c:v>
                </c:pt>
                <c:pt idx="84">
                  <c:v>9.8007183116381024E-3</c:v>
                </c:pt>
                <c:pt idx="85">
                  <c:v>9.6079649917497536E-3</c:v>
                </c:pt>
                <c:pt idx="86">
                  <c:v>9.4208426497717594E-3</c:v>
                </c:pt>
                <c:pt idx="87">
                  <c:v>9.2391340693406682E-3</c:v>
                </c:pt>
                <c:pt idx="88">
                  <c:v>9.0626324079385832E-3</c:v>
                </c:pt>
                <c:pt idx="89">
                  <c:v>8.8911406079999998E-3</c:v>
                </c:pt>
                <c:pt idx="90">
                  <c:v>8.5587911014709875E-3</c:v>
                </c:pt>
                <c:pt idx="91">
                  <c:v>8.244733952000002E-3</c:v>
                </c:pt>
                <c:pt idx="92">
                  <c:v>7.9476509765395061E-3</c:v>
                </c:pt>
                <c:pt idx="93">
                  <c:v>7.6663406262857175E-3</c:v>
                </c:pt>
                <c:pt idx="94">
                  <c:v>7.3997058184155171E-3</c:v>
                </c:pt>
                <c:pt idx="95">
                  <c:v>7.146743223552918E-3</c:v>
                </c:pt>
                <c:pt idx="96">
                  <c:v>6.9065338132812473E-3</c:v>
                </c:pt>
                <c:pt idx="97">
                  <c:v>6.6782345011200065E-3</c:v>
                </c:pt>
                <c:pt idx="98">
                  <c:v>6.4610707347573298E-3</c:v>
                </c:pt>
                <c:pt idx="99">
                  <c:v>6.2543299178022963E-3</c:v>
                </c:pt>
                <c:pt idx="100">
                  <c:v>6.057355556571436E-3</c:v>
                </c:pt>
                <c:pt idx="101">
                  <c:v>5.8695420420000078E-3</c:v>
                </c:pt>
                <c:pt idx="102">
                  <c:v>5.6903299891200082E-3</c:v>
                </c:pt>
                <c:pt idx="103">
                  <c:v>5.5192020670413308E-3</c:v>
                </c:pt>
                <c:pt idx="104">
                  <c:v>5.3556792613125501E-3</c:v>
                </c:pt>
                <c:pt idx="105">
                  <c:v>5.1993175181730194E-3</c:v>
                </c:pt>
                <c:pt idx="106">
                  <c:v>5.0497047267448105E-3</c:v>
                </c:pt>
                <c:pt idx="107">
                  <c:v>4.9064580008228659E-3</c:v>
                </c:pt>
                <c:pt idx="108">
                  <c:v>4.7692212267470835E-3</c:v>
                </c:pt>
                <c:pt idx="109">
                  <c:v>4.6376628480000095E-3</c:v>
                </c:pt>
                <c:pt idx="110">
                  <c:v>4.5114738607678825E-3</c:v>
                </c:pt>
                <c:pt idx="111">
                  <c:v>4.3903659978144728E-3</c:v>
                </c:pt>
                <c:pt idx="112">
                  <c:v>4.2740700807168087E-3</c:v>
                </c:pt>
                <c:pt idx="113">
                  <c:v>4.1623345228587356E-3</c:v>
                </c:pt>
                <c:pt idx="114">
                  <c:v>4.0549239676222057E-3</c:v>
                </c:pt>
                <c:pt idx="115">
                  <c:v>3.9516180480000003E-3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0D-45FB-9022-5E14AEBE180C}"/>
            </c:ext>
          </c:extLst>
        </c:ser>
        <c:ser>
          <c:idx val="6"/>
          <c:order val="5"/>
          <c:tx>
            <c:v>SLV,v</c:v>
          </c:tx>
          <c:spPr>
            <a:ln w="952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'Spettri di risposta NTC'!$BB$5:$BB$94</c:f>
              <c:numCache>
                <c:formatCode>0.000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2.5000000000000001E-2</c:v>
                </c:pt>
                <c:pt idx="3">
                  <c:v>0.05</c:v>
                </c:pt>
                <c:pt idx="4">
                  <c:v>7.4999999999999997E-2</c:v>
                </c:pt>
                <c:pt idx="5">
                  <c:v>9.9999999999999992E-2</c:v>
                </c:pt>
                <c:pt idx="6">
                  <c:v>0.12499999999999999</c:v>
                </c:pt>
                <c:pt idx="7">
                  <c:v>0.15</c:v>
                </c:pt>
                <c:pt idx="8">
                  <c:v>0.17124999999999999</c:v>
                </c:pt>
                <c:pt idx="9">
                  <c:v>0.19249999999999998</c:v>
                </c:pt>
                <c:pt idx="10">
                  <c:v>0.21374999999999997</c:v>
                </c:pt>
                <c:pt idx="11">
                  <c:v>0.23499999999999996</c:v>
                </c:pt>
                <c:pt idx="12">
                  <c:v>0.25624999999999998</c:v>
                </c:pt>
                <c:pt idx="13">
                  <c:v>0.27749999999999997</c:v>
                </c:pt>
                <c:pt idx="14">
                  <c:v>0.29874999999999996</c:v>
                </c:pt>
                <c:pt idx="15">
                  <c:v>0.31999999999999995</c:v>
                </c:pt>
                <c:pt idx="16">
                  <c:v>0.34124999999999994</c:v>
                </c:pt>
                <c:pt idx="17">
                  <c:v>0.36249999999999993</c:v>
                </c:pt>
                <c:pt idx="18">
                  <c:v>0.38374999999999992</c:v>
                </c:pt>
                <c:pt idx="19">
                  <c:v>0.40499999999999992</c:v>
                </c:pt>
                <c:pt idx="20">
                  <c:v>0.42624999999999991</c:v>
                </c:pt>
                <c:pt idx="21">
                  <c:v>0.4474999999999999</c:v>
                </c:pt>
                <c:pt idx="22">
                  <c:v>0.46874999999999989</c:v>
                </c:pt>
                <c:pt idx="23">
                  <c:v>0.48999999999999988</c:v>
                </c:pt>
                <c:pt idx="24">
                  <c:v>0.51124999999999987</c:v>
                </c:pt>
                <c:pt idx="25">
                  <c:v>0.53249999999999986</c:v>
                </c:pt>
                <c:pt idx="26">
                  <c:v>0.55374999999999985</c:v>
                </c:pt>
                <c:pt idx="27">
                  <c:v>0.57499999999999996</c:v>
                </c:pt>
                <c:pt idx="28">
                  <c:v>0.57499999999999996</c:v>
                </c:pt>
                <c:pt idx="29">
                  <c:v>0.59624999999999995</c:v>
                </c:pt>
                <c:pt idx="30">
                  <c:v>0.61749999999999994</c:v>
                </c:pt>
                <c:pt idx="31">
                  <c:v>0.63874999999999993</c:v>
                </c:pt>
                <c:pt idx="32">
                  <c:v>0.65999999999999992</c:v>
                </c:pt>
                <c:pt idx="33">
                  <c:v>0.68124999999999991</c:v>
                </c:pt>
                <c:pt idx="34">
                  <c:v>0.7024999999999999</c:v>
                </c:pt>
                <c:pt idx="35">
                  <c:v>0.72374999999999989</c:v>
                </c:pt>
                <c:pt idx="36">
                  <c:v>0.74499999999999988</c:v>
                </c:pt>
                <c:pt idx="37">
                  <c:v>0.76624999999999988</c:v>
                </c:pt>
                <c:pt idx="38">
                  <c:v>0.78749999999999987</c:v>
                </c:pt>
                <c:pt idx="39">
                  <c:v>0.80874999999999986</c:v>
                </c:pt>
                <c:pt idx="40">
                  <c:v>0.82999999999999985</c:v>
                </c:pt>
                <c:pt idx="41">
                  <c:v>0.85124999999999984</c:v>
                </c:pt>
                <c:pt idx="42">
                  <c:v>0.87249999999999983</c:v>
                </c:pt>
                <c:pt idx="43">
                  <c:v>0.89374999999999982</c:v>
                </c:pt>
                <c:pt idx="44">
                  <c:v>0.91499999999999981</c:v>
                </c:pt>
                <c:pt idx="45">
                  <c:v>0.9362499999999998</c:v>
                </c:pt>
                <c:pt idx="46">
                  <c:v>0.9574999999999998</c:v>
                </c:pt>
                <c:pt idx="47">
                  <c:v>0.97874999999999979</c:v>
                </c:pt>
                <c:pt idx="48">
                  <c:v>1</c:v>
                </c:pt>
                <c:pt idx="49">
                  <c:v>1.05</c:v>
                </c:pt>
                <c:pt idx="50">
                  <c:v>1.1000000000000001</c:v>
                </c:pt>
                <c:pt idx="51">
                  <c:v>1.1500000000000001</c:v>
                </c:pt>
                <c:pt idx="52">
                  <c:v>1.2000000000000002</c:v>
                </c:pt>
                <c:pt idx="53">
                  <c:v>1.2500000000000002</c:v>
                </c:pt>
                <c:pt idx="54">
                  <c:v>1.3000000000000003</c:v>
                </c:pt>
                <c:pt idx="55">
                  <c:v>1.3500000000000003</c:v>
                </c:pt>
                <c:pt idx="56">
                  <c:v>1.4000000000000004</c:v>
                </c:pt>
                <c:pt idx="57">
                  <c:v>1.4500000000000004</c:v>
                </c:pt>
                <c:pt idx="58">
                  <c:v>1.5000000000000004</c:v>
                </c:pt>
                <c:pt idx="59">
                  <c:v>1.5500000000000005</c:v>
                </c:pt>
                <c:pt idx="60">
                  <c:v>1.6000000000000005</c:v>
                </c:pt>
                <c:pt idx="61">
                  <c:v>1.6500000000000006</c:v>
                </c:pt>
                <c:pt idx="62">
                  <c:v>1.7000000000000006</c:v>
                </c:pt>
                <c:pt idx="63">
                  <c:v>1.7500000000000007</c:v>
                </c:pt>
                <c:pt idx="64">
                  <c:v>1.8000000000000007</c:v>
                </c:pt>
                <c:pt idx="65">
                  <c:v>1.8500000000000008</c:v>
                </c:pt>
                <c:pt idx="66">
                  <c:v>1.9000000000000008</c:v>
                </c:pt>
                <c:pt idx="67">
                  <c:v>1.9500000000000008</c:v>
                </c:pt>
                <c:pt idx="68">
                  <c:v>2</c:v>
                </c:pt>
                <c:pt idx="69">
                  <c:v>2</c:v>
                </c:pt>
                <c:pt idx="70">
                  <c:v>2.0499999999999998</c:v>
                </c:pt>
                <c:pt idx="71">
                  <c:v>2.0999999999999996</c:v>
                </c:pt>
                <c:pt idx="72">
                  <c:v>2.1499999999999995</c:v>
                </c:pt>
                <c:pt idx="73">
                  <c:v>2.1999999999999993</c:v>
                </c:pt>
                <c:pt idx="74">
                  <c:v>2.2499999999999991</c:v>
                </c:pt>
                <c:pt idx="75">
                  <c:v>2.2999999999999989</c:v>
                </c:pt>
                <c:pt idx="76">
                  <c:v>2.3499999999999988</c:v>
                </c:pt>
                <c:pt idx="77">
                  <c:v>2.3999999999999986</c:v>
                </c:pt>
                <c:pt idx="78">
                  <c:v>2.4499999999999984</c:v>
                </c:pt>
                <c:pt idx="79">
                  <c:v>2.4999999999999982</c:v>
                </c:pt>
                <c:pt idx="80">
                  <c:v>2.549999999999998</c:v>
                </c:pt>
                <c:pt idx="81">
                  <c:v>2.5999999999999979</c:v>
                </c:pt>
                <c:pt idx="82">
                  <c:v>2.6499999999999977</c:v>
                </c:pt>
                <c:pt idx="83">
                  <c:v>2.6999999999999975</c:v>
                </c:pt>
                <c:pt idx="84">
                  <c:v>2.7499999999999973</c:v>
                </c:pt>
                <c:pt idx="85">
                  <c:v>2.7999999999999972</c:v>
                </c:pt>
                <c:pt idx="86">
                  <c:v>2.849999999999997</c:v>
                </c:pt>
                <c:pt idx="87">
                  <c:v>2.8999999999999968</c:v>
                </c:pt>
                <c:pt idx="88">
                  <c:v>2.9499999999999966</c:v>
                </c:pt>
                <c:pt idx="89">
                  <c:v>3</c:v>
                </c:pt>
              </c:numCache>
            </c:numRef>
          </c:xVal>
          <c:yVal>
            <c:numRef>
              <c:f>'Spettri di risposta NTC'!$BC$5:$BC$94</c:f>
              <c:numCache>
                <c:formatCode>0.0000</c:formatCode>
                <c:ptCount val="90"/>
                <c:pt idx="0">
                  <c:v>0.1938</c:v>
                </c:pt>
                <c:pt idx="1">
                  <c:v>0.1938</c:v>
                </c:pt>
                <c:pt idx="2">
                  <c:v>0.23626097415367947</c:v>
                </c:pt>
                <c:pt idx="3">
                  <c:v>0.27872194830735891</c:v>
                </c:pt>
                <c:pt idx="4">
                  <c:v>0.27872194830735891</c:v>
                </c:pt>
                <c:pt idx="5">
                  <c:v>0.27872194830735891</c:v>
                </c:pt>
                <c:pt idx="6">
                  <c:v>0.27872194830735891</c:v>
                </c:pt>
                <c:pt idx="7">
                  <c:v>0.27872194830735891</c:v>
                </c:pt>
                <c:pt idx="8">
                  <c:v>0.24413601311593483</c:v>
                </c:pt>
                <c:pt idx="9">
                  <c:v>0.21718593374599399</c:v>
                </c:pt>
                <c:pt idx="10">
                  <c:v>0.1955943496893747</c:v>
                </c:pt>
                <c:pt idx="11">
                  <c:v>0.17790762657916528</c:v>
                </c:pt>
                <c:pt idx="12">
                  <c:v>0.16315431120430768</c:v>
                </c:pt>
                <c:pt idx="13">
                  <c:v>0.15066051259857241</c:v>
                </c:pt>
                <c:pt idx="14">
                  <c:v>0.13994407446394591</c:v>
                </c:pt>
                <c:pt idx="15">
                  <c:v>0.13065091326907452</c:v>
                </c:pt>
                <c:pt idx="16">
                  <c:v>0.12251514211312481</c:v>
                </c:pt>
                <c:pt idx="17">
                  <c:v>0.11533321998925199</c:v>
                </c:pt>
                <c:pt idx="18">
                  <c:v>0.10894668989212727</c:v>
                </c:pt>
                <c:pt idx="19">
                  <c:v>0.10323035122494777</c:v>
                </c:pt>
                <c:pt idx="20">
                  <c:v>9.8083970078836E-2</c:v>
                </c:pt>
                <c:pt idx="21">
                  <c:v>9.3426351387941559E-2</c:v>
                </c:pt>
                <c:pt idx="22">
                  <c:v>8.9191023458354876E-2</c:v>
                </c:pt>
                <c:pt idx="23">
                  <c:v>8.5323045400211933E-2</c:v>
                </c:pt>
                <c:pt idx="24">
                  <c:v>8.1776610750325371E-2</c:v>
                </c:pt>
                <c:pt idx="25">
                  <c:v>7.8513224875312385E-2</c:v>
                </c:pt>
                <c:pt idx="26">
                  <c:v>7.5500302024566771E-2</c:v>
                </c:pt>
                <c:pt idx="27">
                  <c:v>7.2710073471484934E-2</c:v>
                </c:pt>
                <c:pt idx="28">
                  <c:v>7.2710073471484934E-2</c:v>
                </c:pt>
                <c:pt idx="29">
                  <c:v>7.0118729133926777E-2</c:v>
                </c:pt>
                <c:pt idx="30">
                  <c:v>6.7705736430937385E-2</c:v>
                </c:pt>
                <c:pt idx="31">
                  <c:v>6.545329510153243E-2</c:v>
                </c:pt>
                <c:pt idx="32">
                  <c:v>6.3345897342581572E-2</c:v>
                </c:pt>
                <c:pt idx="33">
                  <c:v>6.1369970269510223E-2</c:v>
                </c:pt>
                <c:pt idx="34">
                  <c:v>5.9513583268475216E-2</c:v>
                </c:pt>
                <c:pt idx="35">
                  <c:v>5.7766206903079577E-2</c:v>
                </c:pt>
                <c:pt idx="36">
                  <c:v>5.6118513082018581E-2</c:v>
                </c:pt>
                <c:pt idx="37">
                  <c:v>5.4562208477786416E-2</c:v>
                </c:pt>
                <c:pt idx="38">
                  <c:v>5.308989491568742E-2</c:v>
                </c:pt>
                <c:pt idx="39">
                  <c:v>5.1694951772616807E-2</c:v>
                </c:pt>
                <c:pt idx="40">
                  <c:v>5.037143644108897E-2</c:v>
                </c:pt>
                <c:pt idx="41">
                  <c:v>4.9113999701737264E-2</c:v>
                </c:pt>
                <c:pt idx="42">
                  <c:v>4.7917813462583204E-2</c:v>
                </c:pt>
                <c:pt idx="43">
                  <c:v>4.6778508806829475E-2</c:v>
                </c:pt>
                <c:pt idx="44">
                  <c:v>4.5692122673337533E-2</c:v>
                </c:pt>
                <c:pt idx="45">
                  <c:v>4.4655051798241759E-2</c:v>
                </c:pt>
                <c:pt idx="46">
                  <c:v>4.3664012789664593E-2</c:v>
                </c:pt>
                <c:pt idx="47">
                  <c:v>4.271600740342666E-2</c:v>
                </c:pt>
                <c:pt idx="48">
                  <c:v>4.1808292246103836E-2</c:v>
                </c:pt>
                <c:pt idx="49">
                  <c:v>3.7921353511205291E-2</c:v>
                </c:pt>
                <c:pt idx="50">
                  <c:v>3.4552307641408125E-2</c:v>
                </c:pt>
                <c:pt idx="51">
                  <c:v>3.161307542238475E-2</c:v>
                </c:pt>
                <c:pt idx="52">
                  <c:v>2.9033536282016544E-2</c:v>
                </c:pt>
                <c:pt idx="53">
                  <c:v>2.6757307037506447E-2</c:v>
                </c:pt>
                <c:pt idx="54">
                  <c:v>2.4738634465150188E-2</c:v>
                </c:pt>
                <c:pt idx="55">
                  <c:v>2.2940078049988377E-2</c:v>
                </c:pt>
                <c:pt idx="56">
                  <c:v>2.1330761350052966E-2</c:v>
                </c:pt>
                <c:pt idx="57">
                  <c:v>1.9885037929181358E-2</c:v>
                </c:pt>
                <c:pt idx="58">
                  <c:v>1.8581463220490584E-2</c:v>
                </c:pt>
                <c:pt idx="59">
                  <c:v>1.740199469140637E-2</c:v>
                </c:pt>
                <c:pt idx="60">
                  <c:v>1.6331364158634298E-2</c:v>
                </c:pt>
                <c:pt idx="61">
                  <c:v>1.5356581173959157E-2</c:v>
                </c:pt>
                <c:pt idx="62">
                  <c:v>1.446653710937848E-2</c:v>
                </c:pt>
                <c:pt idx="63">
                  <c:v>1.3651687264033896E-2</c:v>
                </c:pt>
                <c:pt idx="64">
                  <c:v>1.2903793903118459E-2</c:v>
                </c:pt>
                <c:pt idx="65">
                  <c:v>1.2215717237722074E-2</c:v>
                </c:pt>
                <c:pt idx="66">
                  <c:v>1.1581244389502438E-2</c:v>
                </c:pt>
                <c:pt idx="67">
                  <c:v>1.0994948651177856E-2</c:v>
                </c:pt>
                <c:pt idx="68">
                  <c:v>1.0452073061525959E-2</c:v>
                </c:pt>
                <c:pt idx="69">
                  <c:v>1.0452073061525959E-2</c:v>
                </c:pt>
                <c:pt idx="70">
                  <c:v>9.9484336100187608E-3</c:v>
                </c:pt>
                <c:pt idx="71">
                  <c:v>9.4803383778013263E-3</c:v>
                </c:pt>
                <c:pt idx="72">
                  <c:v>9.0445196854740621E-3</c:v>
                </c:pt>
                <c:pt idx="73">
                  <c:v>8.6380769103520365E-3</c:v>
                </c:pt>
                <c:pt idx="74">
                  <c:v>8.2584280979958249E-3</c:v>
                </c:pt>
                <c:pt idx="75">
                  <c:v>7.9032688555961961E-3</c:v>
                </c:pt>
                <c:pt idx="76">
                  <c:v>7.5705373012410837E-3</c:v>
                </c:pt>
                <c:pt idx="77">
                  <c:v>7.2583840705041465E-3</c:v>
                </c:pt>
                <c:pt idx="78">
                  <c:v>6.9651465632826134E-3</c:v>
                </c:pt>
                <c:pt idx="79">
                  <c:v>6.689326759376623E-3</c:v>
                </c:pt>
                <c:pt idx="80">
                  <c:v>6.4295720486126726E-3</c:v>
                </c:pt>
                <c:pt idx="81">
                  <c:v>6.1846586162875592E-3</c:v>
                </c:pt>
                <c:pt idx="82">
                  <c:v>5.9534770019371887E-3</c:v>
                </c:pt>
                <c:pt idx="83">
                  <c:v>5.7350195124971073E-3</c:v>
                </c:pt>
                <c:pt idx="84">
                  <c:v>5.5283692226253105E-3</c:v>
                </c:pt>
                <c:pt idx="85">
                  <c:v>5.3326903375132554E-3</c:v>
                </c:pt>
                <c:pt idx="86">
                  <c:v>5.1472197286677656E-3</c:v>
                </c:pt>
                <c:pt idx="87">
                  <c:v>4.9712594822953543E-3</c:v>
                </c:pt>
                <c:pt idx="88">
                  <c:v>4.8041703241716678E-3</c:v>
                </c:pt>
                <c:pt idx="89">
                  <c:v>4.6453658051226485E-3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0D-45FB-9022-5E14AEBE1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337024"/>
        <c:axId val="152351104"/>
      </c:scatterChart>
      <c:valAx>
        <c:axId val="152337024"/>
        <c:scaling>
          <c:orientation val="minMax"/>
          <c:max val="3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2351104"/>
        <c:crosses val="autoZero"/>
        <c:crossBetween val="midCat"/>
      </c:valAx>
      <c:valAx>
        <c:axId val="152351104"/>
        <c:scaling>
          <c:orientation val="minMax"/>
          <c:max val="1.2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23370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436111715658337"/>
          <c:y val="0.2081763779527559"/>
          <c:w val="0.17846365790440527"/>
          <c:h val="0.401967104111986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en-US"/>
              <a:t>Spettri elastici e spettro di progetto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/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di risposta NTC'!$Z$21:$Z$22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'Spettri di risposta NTC'!$AA$21:$AA$22</c:f>
              <c:numCache>
                <c:formatCode>0.000</c:formatCode>
                <c:ptCount val="2"/>
                <c:pt idx="0">
                  <c:v>0.15007573969472163</c:v>
                </c:pt>
                <c:pt idx="1">
                  <c:v>3.8760000000000003E-2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6B-46DB-9160-7EC446B4F86C}"/>
            </c:ext>
          </c:extLst>
        </c:ser>
        <c:ser>
          <c:idx val="1"/>
          <c:order val="1"/>
          <c:tx>
            <c:v>Se,SLV</c:v>
          </c:tx>
          <c:spPr>
            <a:ln w="9525">
              <a:solidFill>
                <a:prstClr val="black"/>
              </a:solidFill>
              <a:prstDash val="dash"/>
            </a:ln>
          </c:spPr>
          <c:marker>
            <c:symbol val="none"/>
          </c:marker>
          <c:xVal>
            <c:numRef>
              <c:f>'Spettri di risposta NTC'!$AP$5:$AP$120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5.3333333333333337E-2</c:v>
                </c:pt>
                <c:pt idx="3">
                  <c:v>0.10666666666666667</c:v>
                </c:pt>
                <c:pt idx="4">
                  <c:v>0.16</c:v>
                </c:pt>
                <c:pt idx="5">
                  <c:v>0.21333333333333332</c:v>
                </c:pt>
                <c:pt idx="6">
                  <c:v>0.26666666666666666</c:v>
                </c:pt>
                <c:pt idx="7">
                  <c:v>0.32</c:v>
                </c:pt>
                <c:pt idx="8">
                  <c:v>0.37137999999999999</c:v>
                </c:pt>
                <c:pt idx="9">
                  <c:v>0.42275999999999997</c:v>
                </c:pt>
                <c:pt idx="10">
                  <c:v>0.47413999999999995</c:v>
                </c:pt>
                <c:pt idx="11">
                  <c:v>0.52551999999999999</c:v>
                </c:pt>
                <c:pt idx="12">
                  <c:v>0.57689999999999997</c:v>
                </c:pt>
                <c:pt idx="13">
                  <c:v>0.62827999999999995</c:v>
                </c:pt>
                <c:pt idx="14">
                  <c:v>0.67965999999999993</c:v>
                </c:pt>
                <c:pt idx="15">
                  <c:v>0.73103999999999991</c:v>
                </c:pt>
                <c:pt idx="16">
                  <c:v>0.78241999999999989</c:v>
                </c:pt>
                <c:pt idx="17">
                  <c:v>0.83379999999999987</c:v>
                </c:pt>
                <c:pt idx="18">
                  <c:v>0.88517999999999986</c:v>
                </c:pt>
                <c:pt idx="19">
                  <c:v>0.93655999999999984</c:v>
                </c:pt>
                <c:pt idx="20">
                  <c:v>0.98793999999999982</c:v>
                </c:pt>
                <c:pt idx="21">
                  <c:v>1.0393199999999998</c:v>
                </c:pt>
                <c:pt idx="22">
                  <c:v>1.0906999999999998</c:v>
                </c:pt>
                <c:pt idx="23">
                  <c:v>1.1420799999999998</c:v>
                </c:pt>
                <c:pt idx="24">
                  <c:v>1.1934599999999997</c:v>
                </c:pt>
                <c:pt idx="25">
                  <c:v>1.2448399999999997</c:v>
                </c:pt>
                <c:pt idx="26">
                  <c:v>1.2962199999999997</c:v>
                </c:pt>
                <c:pt idx="27">
                  <c:v>1.3475999999999999</c:v>
                </c:pt>
                <c:pt idx="28">
                  <c:v>1.3475999999999999</c:v>
                </c:pt>
                <c:pt idx="29">
                  <c:v>1.3989799999999999</c:v>
                </c:pt>
                <c:pt idx="30">
                  <c:v>1.4503599999999999</c:v>
                </c:pt>
                <c:pt idx="31">
                  <c:v>1.5017399999999999</c:v>
                </c:pt>
                <c:pt idx="32">
                  <c:v>1.5531199999999998</c:v>
                </c:pt>
                <c:pt idx="33">
                  <c:v>1.6044999999999998</c:v>
                </c:pt>
                <c:pt idx="34">
                  <c:v>1.6558799999999998</c:v>
                </c:pt>
                <c:pt idx="35">
                  <c:v>1.7072599999999998</c:v>
                </c:pt>
                <c:pt idx="36">
                  <c:v>1.7586399999999998</c:v>
                </c:pt>
                <c:pt idx="37">
                  <c:v>1.8100199999999997</c:v>
                </c:pt>
                <c:pt idx="38">
                  <c:v>1.8613999999999997</c:v>
                </c:pt>
                <c:pt idx="39">
                  <c:v>1.9127799999999997</c:v>
                </c:pt>
                <c:pt idx="40">
                  <c:v>1.9641599999999997</c:v>
                </c:pt>
                <c:pt idx="41">
                  <c:v>2.0155399999999997</c:v>
                </c:pt>
                <c:pt idx="42">
                  <c:v>2.0669199999999996</c:v>
                </c:pt>
                <c:pt idx="43">
                  <c:v>2.1182999999999996</c:v>
                </c:pt>
                <c:pt idx="44">
                  <c:v>2.1696799999999996</c:v>
                </c:pt>
                <c:pt idx="45">
                  <c:v>2.2210599999999996</c:v>
                </c:pt>
                <c:pt idx="46">
                  <c:v>2.2724399999999996</c:v>
                </c:pt>
                <c:pt idx="47">
                  <c:v>2.3238199999999996</c:v>
                </c:pt>
                <c:pt idx="48">
                  <c:v>2.3752</c:v>
                </c:pt>
                <c:pt idx="49">
                  <c:v>2.4064399999999999</c:v>
                </c:pt>
                <c:pt idx="50">
                  <c:v>2.4376799999999998</c:v>
                </c:pt>
                <c:pt idx="51">
                  <c:v>2.4689199999999998</c:v>
                </c:pt>
                <c:pt idx="52">
                  <c:v>2.5001599999999997</c:v>
                </c:pt>
                <c:pt idx="53">
                  <c:v>2.5313999999999997</c:v>
                </c:pt>
                <c:pt idx="54">
                  <c:v>2.5626399999999996</c:v>
                </c:pt>
                <c:pt idx="55">
                  <c:v>2.5938799999999995</c:v>
                </c:pt>
                <c:pt idx="56">
                  <c:v>2.6251199999999995</c:v>
                </c:pt>
                <c:pt idx="57">
                  <c:v>2.6563599999999994</c:v>
                </c:pt>
                <c:pt idx="58">
                  <c:v>2.6875999999999993</c:v>
                </c:pt>
                <c:pt idx="59">
                  <c:v>2.7188399999999993</c:v>
                </c:pt>
                <c:pt idx="60">
                  <c:v>2.7500799999999992</c:v>
                </c:pt>
                <c:pt idx="61">
                  <c:v>2.7813199999999991</c:v>
                </c:pt>
                <c:pt idx="62">
                  <c:v>2.8125599999999991</c:v>
                </c:pt>
                <c:pt idx="63">
                  <c:v>2.843799999999999</c:v>
                </c:pt>
                <c:pt idx="64">
                  <c:v>2.8750399999999989</c:v>
                </c:pt>
                <c:pt idx="65">
                  <c:v>2.9062799999999989</c:v>
                </c:pt>
                <c:pt idx="66">
                  <c:v>2.9375199999999988</c:v>
                </c:pt>
                <c:pt idx="67">
                  <c:v>2.9687599999999987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3.0576923076923075</c:v>
                </c:pt>
                <c:pt idx="91">
                  <c:v>3.115384615384615</c:v>
                </c:pt>
                <c:pt idx="92">
                  <c:v>3.1730769230769225</c:v>
                </c:pt>
                <c:pt idx="93">
                  <c:v>3.2307692307692299</c:v>
                </c:pt>
                <c:pt idx="94">
                  <c:v>3.2884615384615374</c:v>
                </c:pt>
                <c:pt idx="95">
                  <c:v>3.3461538461538449</c:v>
                </c:pt>
                <c:pt idx="96">
                  <c:v>3.4038461538461524</c:v>
                </c:pt>
                <c:pt idx="97">
                  <c:v>3.4615384615384599</c:v>
                </c:pt>
                <c:pt idx="98">
                  <c:v>3.5192307692307674</c:v>
                </c:pt>
                <c:pt idx="99">
                  <c:v>3.5769230769230749</c:v>
                </c:pt>
                <c:pt idx="100">
                  <c:v>3.6346153846153824</c:v>
                </c:pt>
                <c:pt idx="101">
                  <c:v>3.6923076923076898</c:v>
                </c:pt>
                <c:pt idx="102">
                  <c:v>3.7499999999999973</c:v>
                </c:pt>
                <c:pt idx="103">
                  <c:v>3.8076923076923048</c:v>
                </c:pt>
                <c:pt idx="104">
                  <c:v>3.8653846153846123</c:v>
                </c:pt>
                <c:pt idx="105">
                  <c:v>3.9230769230769198</c:v>
                </c:pt>
                <c:pt idx="106">
                  <c:v>3.9807692307692273</c:v>
                </c:pt>
                <c:pt idx="107">
                  <c:v>4.0384615384615348</c:v>
                </c:pt>
                <c:pt idx="108">
                  <c:v>4.0961538461538423</c:v>
                </c:pt>
                <c:pt idx="109">
                  <c:v>4.1538461538461497</c:v>
                </c:pt>
                <c:pt idx="110">
                  <c:v>4.2115384615384572</c:v>
                </c:pt>
                <c:pt idx="111">
                  <c:v>4.2692307692307647</c:v>
                </c:pt>
                <c:pt idx="112">
                  <c:v>4.3269230769230722</c:v>
                </c:pt>
                <c:pt idx="113">
                  <c:v>4.3846153846153797</c:v>
                </c:pt>
                <c:pt idx="114">
                  <c:v>4.4423076923076872</c:v>
                </c:pt>
                <c:pt idx="115">
                  <c:v>4.5</c:v>
                </c:pt>
              </c:numCache>
            </c:numRef>
          </c:xVal>
          <c:yVal>
            <c:numRef>
              <c:f>'Spettri di risposta NTC'!$AQ$5:$AQ$120</c:f>
              <c:numCache>
                <c:formatCode>0.0000</c:formatCode>
                <c:ptCount val="116"/>
                <c:pt idx="0">
                  <c:v>0.1938</c:v>
                </c:pt>
                <c:pt idx="1">
                  <c:v>0.1938</c:v>
                </c:pt>
                <c:pt idx="2">
                  <c:v>0.33139334327300257</c:v>
                </c:pt>
                <c:pt idx="3">
                  <c:v>0.46898668654600512</c:v>
                </c:pt>
                <c:pt idx="4">
                  <c:v>0.46898668654600512</c:v>
                </c:pt>
                <c:pt idx="5">
                  <c:v>0.46898668654600512</c:v>
                </c:pt>
                <c:pt idx="6">
                  <c:v>0.46898668654600512</c:v>
                </c:pt>
                <c:pt idx="7">
                  <c:v>0.46898668654600512</c:v>
                </c:pt>
                <c:pt idx="8">
                  <c:v>0.40410291263590292</c:v>
                </c:pt>
                <c:pt idx="9">
                  <c:v>0.35499039572031799</c:v>
                </c:pt>
                <c:pt idx="10">
                  <c:v>0.31652199707833478</c:v>
                </c:pt>
                <c:pt idx="11">
                  <c:v>0.28557569587212978</c:v>
                </c:pt>
                <c:pt idx="12">
                  <c:v>0.26014168780502972</c:v>
                </c:pt>
                <c:pt idx="13">
                  <c:v>0.23886760631362075</c:v>
                </c:pt>
                <c:pt idx="14">
                  <c:v>0.22081002220922469</c:v>
                </c:pt>
                <c:pt idx="15">
                  <c:v>0.20529073606741305</c:v>
                </c:pt>
                <c:pt idx="16">
                  <c:v>0.1918096926135856</c:v>
                </c:pt>
                <c:pt idx="17">
                  <c:v>0.17999009318148435</c:v>
                </c:pt>
                <c:pt idx="18">
                  <c:v>0.16954262375417617</c:v>
                </c:pt>
                <c:pt idx="19">
                  <c:v>0.16024145777603319</c:v>
                </c:pt>
                <c:pt idx="20">
                  <c:v>0.15190774712504976</c:v>
                </c:pt>
                <c:pt idx="21">
                  <c:v>0.14439800994373403</c:v>
                </c:pt>
                <c:pt idx="22">
                  <c:v>0.13759580058193974</c:v>
                </c:pt>
                <c:pt idx="23">
                  <c:v>0.13140562805996223</c:v>
                </c:pt>
                <c:pt idx="24">
                  <c:v>0.12574844543991559</c:v>
                </c:pt>
                <c:pt idx="25">
                  <c:v>0.12055825623752583</c:v>
                </c:pt>
                <c:pt idx="26">
                  <c:v>0.11577952793100064</c:v>
                </c:pt>
                <c:pt idx="27">
                  <c:v>0.1113651971614141</c:v>
                </c:pt>
                <c:pt idx="28">
                  <c:v>0.1113651971614141</c:v>
                </c:pt>
                <c:pt idx="29">
                  <c:v>0.10727511450822859</c:v>
                </c:pt>
                <c:pt idx="30">
                  <c:v>0.10347481983419402</c:v>
                </c:pt>
                <c:pt idx="31">
                  <c:v>9.9934569029739934E-2</c:v>
                </c:pt>
                <c:pt idx="32">
                  <c:v>9.6628553939632253E-2</c:v>
                </c:pt>
                <c:pt idx="33">
                  <c:v>9.3534272168726479E-2</c:v>
                </c:pt>
                <c:pt idx="34">
                  <c:v>9.0632014212818343E-2</c:v>
                </c:pt>
                <c:pt idx="35">
                  <c:v>8.790444319829531E-2</c:v>
                </c:pt>
                <c:pt idx="36">
                  <c:v>8.5336248291134995E-2</c:v>
                </c:pt>
                <c:pt idx="37">
                  <c:v>8.2913857136783925E-2</c:v>
                </c:pt>
                <c:pt idx="38">
                  <c:v>8.0625195924960591E-2</c:v>
                </c:pt>
                <c:pt idx="39">
                  <c:v>7.8459488124468915E-2</c:v>
                </c:pt>
                <c:pt idx="40">
                  <c:v>7.6407084807104134E-2</c:v>
                </c:pt>
                <c:pt idx="41">
                  <c:v>7.4459320923783032E-2</c:v>
                </c:pt>
                <c:pt idx="42">
                  <c:v>7.2608393017011622E-2</c:v>
                </c:pt>
                <c:pt idx="43">
                  <c:v>7.0847254730076789E-2</c:v>
                </c:pt>
                <c:pt idx="44">
                  <c:v>6.9169527162863495E-2</c:v>
                </c:pt>
                <c:pt idx="45">
                  <c:v>6.7569421670158239E-2</c:v>
                </c:pt>
                <c:pt idx="46">
                  <c:v>6.604167313316156E-2</c:v>
                </c:pt>
                <c:pt idx="47">
                  <c:v>6.4581482083260172E-2</c:v>
                </c:pt>
                <c:pt idx="48">
                  <c:v>6.3184464337622773E-2</c:v>
                </c:pt>
                <c:pt idx="49">
                  <c:v>6.1554612474084731E-2</c:v>
                </c:pt>
                <c:pt idx="50">
                  <c:v>5.9987020138397698E-2</c:v>
                </c:pt>
                <c:pt idx="51">
                  <c:v>5.8478556197698844E-2</c:v>
                </c:pt>
                <c:pt idx="52">
                  <c:v>5.702628390974436E-2</c:v>
                </c:pt>
                <c:pt idx="53">
                  <c:v>5.5627446618641295E-2</c:v>
                </c:pt>
                <c:pt idx="54">
                  <c:v>5.4279454663698948E-2</c:v>
                </c:pt>
                <c:pt idx="55">
                  <c:v>5.2979873385228506E-2</c:v>
                </c:pt>
                <c:pt idx="56">
                  <c:v>5.1726412123487324E-2</c:v>
                </c:pt>
                <c:pt idx="57">
                  <c:v>5.0516914117885087E-2</c:v>
                </c:pt>
                <c:pt idx="58">
                  <c:v>4.934934722322927E-2</c:v>
                </c:pt>
                <c:pt idx="59">
                  <c:v>4.8221795368342819E-2</c:v>
                </c:pt>
                <c:pt idx="60">
                  <c:v>4.7132450689977089E-2</c:v>
                </c:pt>
                <c:pt idx="61">
                  <c:v>4.6079606281685018E-2</c:v>
                </c:pt>
                <c:pt idx="62">
                  <c:v>4.5061649503317175E-2</c:v>
                </c:pt>
                <c:pt idx="63">
                  <c:v>4.4077055802145375E-2</c:v>
                </c:pt>
                <c:pt idx="64">
                  <c:v>4.3124383001383895E-2</c:v>
                </c:pt>
                <c:pt idx="65">
                  <c:v>4.2202266016133576E-2</c:v>
                </c:pt>
                <c:pt idx="66">
                  <c:v>4.130941196058005E-2</c:v>
                </c:pt>
                <c:pt idx="67">
                  <c:v>4.0444595613683985E-2</c:v>
                </c:pt>
                <c:pt idx="68">
                  <c:v>3.9606655213655868E-2</c:v>
                </c:pt>
                <c:pt idx="69">
                  <c:v>3.9606655213655868E-2</c:v>
                </c:pt>
                <c:pt idx="70">
                  <c:v>3.9606655213655868E-2</c:v>
                </c:pt>
                <c:pt idx="71">
                  <c:v>3.9606655213655868E-2</c:v>
                </c:pt>
                <c:pt idx="72">
                  <c:v>3.9606655213655868E-2</c:v>
                </c:pt>
                <c:pt idx="73">
                  <c:v>3.9606655213655868E-2</c:v>
                </c:pt>
                <c:pt idx="74">
                  <c:v>3.9606655213655868E-2</c:v>
                </c:pt>
                <c:pt idx="75">
                  <c:v>3.9606655213655868E-2</c:v>
                </c:pt>
                <c:pt idx="76">
                  <c:v>3.9606655213655868E-2</c:v>
                </c:pt>
                <c:pt idx="77">
                  <c:v>3.9606655213655868E-2</c:v>
                </c:pt>
                <c:pt idx="78">
                  <c:v>3.9606655213655868E-2</c:v>
                </c:pt>
                <c:pt idx="79">
                  <c:v>3.9606655213655868E-2</c:v>
                </c:pt>
                <c:pt idx="80">
                  <c:v>3.9606655213655868E-2</c:v>
                </c:pt>
                <c:pt idx="81">
                  <c:v>3.9606655213655868E-2</c:v>
                </c:pt>
                <c:pt idx="82">
                  <c:v>3.9606655213655868E-2</c:v>
                </c:pt>
                <c:pt idx="83">
                  <c:v>3.9606655213655868E-2</c:v>
                </c:pt>
                <c:pt idx="84">
                  <c:v>3.9606655213655868E-2</c:v>
                </c:pt>
                <c:pt idx="85">
                  <c:v>3.9606655213655868E-2</c:v>
                </c:pt>
                <c:pt idx="86">
                  <c:v>3.9606655213655868E-2</c:v>
                </c:pt>
                <c:pt idx="87">
                  <c:v>3.9606655213655868E-2</c:v>
                </c:pt>
                <c:pt idx="88">
                  <c:v>3.9606655213655868E-2</c:v>
                </c:pt>
                <c:pt idx="89">
                  <c:v>3.9606655213655868E-2</c:v>
                </c:pt>
                <c:pt idx="90">
                  <c:v>3.8126164363732819E-2</c:v>
                </c:pt>
                <c:pt idx="91">
                  <c:v>3.6727159018424375E-2</c:v>
                </c:pt>
                <c:pt idx="92">
                  <c:v>3.5403767172801817E-2</c:v>
                </c:pt>
                <c:pt idx="93">
                  <c:v>3.4150636383203287E-2</c:v>
                </c:pt>
                <c:pt idx="94">
                  <c:v>3.2962879562242392E-2</c:v>
                </c:pt>
                <c:pt idx="95">
                  <c:v>3.1836027258539103E-2</c:v>
                </c:pt>
                <c:pt idx="96">
                  <c:v>3.0765985549475884E-2</c:v>
                </c:pt>
                <c:pt idx="97">
                  <c:v>2.9748998804923769E-2</c:v>
                </c:pt>
                <c:pt idx="98">
                  <c:v>2.8781616688450841E-2</c:v>
                </c:pt>
                <c:pt idx="99">
                  <c:v>2.7860664853726739E-2</c:v>
                </c:pt>
                <c:pt idx="100">
                  <c:v>2.6983218870679164E-2</c:v>
                </c:pt>
                <c:pt idx="101">
                  <c:v>2.6146580980890038E-2</c:v>
                </c:pt>
                <c:pt idx="102">
                  <c:v>2.534825933673979E-2</c:v>
                </c:pt>
                <c:pt idx="103">
                  <c:v>2.4585949425556846E-2</c:v>
                </c:pt>
                <c:pt idx="104">
                  <c:v>2.3857517419854229E-2</c:v>
                </c:pt>
                <c:pt idx="105">
                  <c:v>2.3160985228746895E-2</c:v>
                </c:pt>
                <c:pt idx="106">
                  <c:v>2.249451705476279E-2</c:v>
                </c:pt>
                <c:pt idx="107">
                  <c:v>2.1856407285250134E-2</c:v>
                </c:pt>
                <c:pt idx="108">
                  <c:v>2.1245069569078692E-2</c:v>
                </c:pt>
                <c:pt idx="109">
                  <c:v>2.065902694786375E-2</c:v>
                </c:pt>
                <c:pt idx="110">
                  <c:v>2.0096902926951713E-2</c:v>
                </c:pt>
                <c:pt idx="111">
                  <c:v>1.9557413385267661E-2</c:v>
                </c:pt>
                <c:pt idx="112">
                  <c:v>1.9039359235151234E-2</c:v>
                </c:pt>
                <c:pt idx="113">
                  <c:v>1.8541619753761375E-2</c:v>
                </c:pt>
                <c:pt idx="114">
                  <c:v>1.8063146516735656E-2</c:v>
                </c:pt>
                <c:pt idx="115">
                  <c:v>1.7602957872735941E-2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6B-46DB-9160-7EC446B4F86C}"/>
            </c:ext>
          </c:extLst>
        </c:ser>
        <c:ser>
          <c:idx val="0"/>
          <c:order val="2"/>
          <c:tx>
            <c:v>Sd,SLV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'Spettri di risposta NTC'!$AX$5:$AX$120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5.3333333333333337E-2</c:v>
                </c:pt>
                <c:pt idx="3">
                  <c:v>0.10666666666666667</c:v>
                </c:pt>
                <c:pt idx="4">
                  <c:v>0.16</c:v>
                </c:pt>
                <c:pt idx="5">
                  <c:v>0.21333333333333332</c:v>
                </c:pt>
                <c:pt idx="6">
                  <c:v>0.26666666666666666</c:v>
                </c:pt>
                <c:pt idx="7">
                  <c:v>0.32</c:v>
                </c:pt>
                <c:pt idx="8">
                  <c:v>0.37137999999999999</c:v>
                </c:pt>
                <c:pt idx="9">
                  <c:v>0.42275999999999997</c:v>
                </c:pt>
                <c:pt idx="10">
                  <c:v>0.47413999999999995</c:v>
                </c:pt>
                <c:pt idx="11">
                  <c:v>0.52551999999999999</c:v>
                </c:pt>
                <c:pt idx="12">
                  <c:v>0.57689999999999997</c:v>
                </c:pt>
                <c:pt idx="13">
                  <c:v>0.62827999999999995</c:v>
                </c:pt>
                <c:pt idx="14">
                  <c:v>0.67965999999999993</c:v>
                </c:pt>
                <c:pt idx="15">
                  <c:v>0.73103999999999991</c:v>
                </c:pt>
                <c:pt idx="16">
                  <c:v>0.78241999999999989</c:v>
                </c:pt>
                <c:pt idx="17">
                  <c:v>0.83379999999999987</c:v>
                </c:pt>
                <c:pt idx="18">
                  <c:v>0.88517999999999986</c:v>
                </c:pt>
                <c:pt idx="19">
                  <c:v>0.93655999999999984</c:v>
                </c:pt>
                <c:pt idx="20">
                  <c:v>0.98793999999999982</c:v>
                </c:pt>
                <c:pt idx="21">
                  <c:v>1.0393199999999998</c:v>
                </c:pt>
                <c:pt idx="22">
                  <c:v>1.0906999999999998</c:v>
                </c:pt>
                <c:pt idx="23">
                  <c:v>1.1420799999999998</c:v>
                </c:pt>
                <c:pt idx="24">
                  <c:v>1.1934599999999997</c:v>
                </c:pt>
                <c:pt idx="25">
                  <c:v>1.2448399999999997</c:v>
                </c:pt>
                <c:pt idx="26">
                  <c:v>1.2962199999999997</c:v>
                </c:pt>
                <c:pt idx="27">
                  <c:v>1.3475999999999999</c:v>
                </c:pt>
                <c:pt idx="28">
                  <c:v>1.3475999999999999</c:v>
                </c:pt>
                <c:pt idx="29">
                  <c:v>1.3989799999999999</c:v>
                </c:pt>
                <c:pt idx="30">
                  <c:v>1.4503599999999999</c:v>
                </c:pt>
                <c:pt idx="31">
                  <c:v>1.5017399999999999</c:v>
                </c:pt>
                <c:pt idx="32">
                  <c:v>1.5531199999999998</c:v>
                </c:pt>
                <c:pt idx="33">
                  <c:v>1.6044999999999998</c:v>
                </c:pt>
                <c:pt idx="34">
                  <c:v>1.6558799999999998</c:v>
                </c:pt>
                <c:pt idx="35">
                  <c:v>1.7072599999999998</c:v>
                </c:pt>
                <c:pt idx="36">
                  <c:v>1.7586399999999998</c:v>
                </c:pt>
                <c:pt idx="37">
                  <c:v>1.8100199999999997</c:v>
                </c:pt>
                <c:pt idx="38">
                  <c:v>1.8613999999999997</c:v>
                </c:pt>
                <c:pt idx="39">
                  <c:v>1.9127799999999997</c:v>
                </c:pt>
                <c:pt idx="40">
                  <c:v>1.9641599999999997</c:v>
                </c:pt>
                <c:pt idx="41">
                  <c:v>2.0155399999999997</c:v>
                </c:pt>
                <c:pt idx="42">
                  <c:v>2.0669199999999996</c:v>
                </c:pt>
                <c:pt idx="43">
                  <c:v>2.1182999999999996</c:v>
                </c:pt>
                <c:pt idx="44">
                  <c:v>2.1696799999999996</c:v>
                </c:pt>
                <c:pt idx="45">
                  <c:v>2.2210599999999996</c:v>
                </c:pt>
                <c:pt idx="46">
                  <c:v>2.2724399999999996</c:v>
                </c:pt>
                <c:pt idx="47">
                  <c:v>2.3238199999999996</c:v>
                </c:pt>
                <c:pt idx="48">
                  <c:v>2.3752</c:v>
                </c:pt>
                <c:pt idx="49">
                  <c:v>2.4064399999999999</c:v>
                </c:pt>
                <c:pt idx="50">
                  <c:v>2.4376799999999998</c:v>
                </c:pt>
                <c:pt idx="51">
                  <c:v>2.4689199999999998</c:v>
                </c:pt>
                <c:pt idx="52">
                  <c:v>2.5001599999999997</c:v>
                </c:pt>
                <c:pt idx="53">
                  <c:v>2.5313999999999997</c:v>
                </c:pt>
                <c:pt idx="54">
                  <c:v>2.5626399999999996</c:v>
                </c:pt>
                <c:pt idx="55">
                  <c:v>2.5938799999999995</c:v>
                </c:pt>
                <c:pt idx="56">
                  <c:v>2.6251199999999995</c:v>
                </c:pt>
                <c:pt idx="57">
                  <c:v>2.6563599999999994</c:v>
                </c:pt>
                <c:pt idx="58">
                  <c:v>2.6875999999999993</c:v>
                </c:pt>
                <c:pt idx="59">
                  <c:v>2.7188399999999993</c:v>
                </c:pt>
                <c:pt idx="60">
                  <c:v>2.7500799999999992</c:v>
                </c:pt>
                <c:pt idx="61">
                  <c:v>2.7813199999999991</c:v>
                </c:pt>
                <c:pt idx="62">
                  <c:v>2.8125599999999991</c:v>
                </c:pt>
                <c:pt idx="63">
                  <c:v>2.843799999999999</c:v>
                </c:pt>
                <c:pt idx="64">
                  <c:v>2.8750399999999989</c:v>
                </c:pt>
                <c:pt idx="65">
                  <c:v>2.9062799999999989</c:v>
                </c:pt>
                <c:pt idx="66">
                  <c:v>2.9375199999999988</c:v>
                </c:pt>
                <c:pt idx="67">
                  <c:v>2.9687599999999987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3.0576923076923075</c:v>
                </c:pt>
                <c:pt idx="91">
                  <c:v>3.115384615384615</c:v>
                </c:pt>
                <c:pt idx="92">
                  <c:v>3.1730769230769225</c:v>
                </c:pt>
                <c:pt idx="93">
                  <c:v>3.2307692307692299</c:v>
                </c:pt>
                <c:pt idx="94">
                  <c:v>3.2884615384615374</c:v>
                </c:pt>
                <c:pt idx="95">
                  <c:v>3.3461538461538449</c:v>
                </c:pt>
                <c:pt idx="96">
                  <c:v>3.4038461538461524</c:v>
                </c:pt>
                <c:pt idx="97">
                  <c:v>3.4615384615384599</c:v>
                </c:pt>
                <c:pt idx="98">
                  <c:v>3.5192307692307674</c:v>
                </c:pt>
                <c:pt idx="99">
                  <c:v>3.5769230769230749</c:v>
                </c:pt>
                <c:pt idx="100">
                  <c:v>3.6346153846153824</c:v>
                </c:pt>
                <c:pt idx="101">
                  <c:v>3.6923076923076898</c:v>
                </c:pt>
                <c:pt idx="102">
                  <c:v>3.7499999999999973</c:v>
                </c:pt>
                <c:pt idx="103">
                  <c:v>3.8076923076923048</c:v>
                </c:pt>
                <c:pt idx="104">
                  <c:v>3.8653846153846123</c:v>
                </c:pt>
                <c:pt idx="105">
                  <c:v>3.9230769230769198</c:v>
                </c:pt>
                <c:pt idx="106">
                  <c:v>3.9807692307692273</c:v>
                </c:pt>
                <c:pt idx="107">
                  <c:v>4.0384615384615348</c:v>
                </c:pt>
                <c:pt idx="108">
                  <c:v>4.0961538461538423</c:v>
                </c:pt>
                <c:pt idx="109">
                  <c:v>4.1538461538461497</c:v>
                </c:pt>
                <c:pt idx="110">
                  <c:v>4.2115384615384572</c:v>
                </c:pt>
                <c:pt idx="111">
                  <c:v>4.2692307692307647</c:v>
                </c:pt>
                <c:pt idx="112">
                  <c:v>4.3269230769230722</c:v>
                </c:pt>
                <c:pt idx="113">
                  <c:v>4.3846153846153797</c:v>
                </c:pt>
                <c:pt idx="114">
                  <c:v>4.4423076923076872</c:v>
                </c:pt>
                <c:pt idx="115">
                  <c:v>4.5</c:v>
                </c:pt>
              </c:numCache>
            </c:numRef>
          </c:xVal>
          <c:yVal>
            <c:numRef>
              <c:f>'Spettri di risposta NTC'!$AY$5:$AY$120</c:f>
              <c:numCache>
                <c:formatCode>0.000</c:formatCode>
                <c:ptCount val="116"/>
                <c:pt idx="0">
                  <c:v>0.1938</c:v>
                </c:pt>
                <c:pt idx="1">
                  <c:v>0.1938</c:v>
                </c:pt>
                <c:pt idx="2">
                  <c:v>0.15552333581825065</c:v>
                </c:pt>
                <c:pt idx="3">
                  <c:v>0.11724667163650128</c:v>
                </c:pt>
                <c:pt idx="4">
                  <c:v>0.11724667163650128</c:v>
                </c:pt>
                <c:pt idx="5">
                  <c:v>0.11724667163650128</c:v>
                </c:pt>
                <c:pt idx="6">
                  <c:v>0.11724667163650128</c:v>
                </c:pt>
                <c:pt idx="7">
                  <c:v>0.11724667163650128</c:v>
                </c:pt>
                <c:pt idx="8">
                  <c:v>0.10102572815897573</c:v>
                </c:pt>
                <c:pt idx="9">
                  <c:v>8.8747598930079497E-2</c:v>
                </c:pt>
                <c:pt idx="10">
                  <c:v>7.9130499269583696E-2</c:v>
                </c:pt>
                <c:pt idx="11">
                  <c:v>7.1393923968032444E-2</c:v>
                </c:pt>
                <c:pt idx="12">
                  <c:v>6.503542195125743E-2</c:v>
                </c:pt>
                <c:pt idx="13">
                  <c:v>5.9716901578405188E-2</c:v>
                </c:pt>
                <c:pt idx="14">
                  <c:v>5.5202505552306172E-2</c:v>
                </c:pt>
                <c:pt idx="15">
                  <c:v>5.1322684016853262E-2</c:v>
                </c:pt>
                <c:pt idx="16">
                  <c:v>4.7952423153396401E-2</c:v>
                </c:pt>
                <c:pt idx="17">
                  <c:v>4.4997523295371086E-2</c:v>
                </c:pt>
                <c:pt idx="18">
                  <c:v>4.2385655938544042E-2</c:v>
                </c:pt>
                <c:pt idx="19">
                  <c:v>4.0060364444008296E-2</c:v>
                </c:pt>
                <c:pt idx="20">
                  <c:v>3.8760000000000003E-2</c:v>
                </c:pt>
                <c:pt idx="21">
                  <c:v>3.8760000000000003E-2</c:v>
                </c:pt>
                <c:pt idx="22">
                  <c:v>3.8760000000000003E-2</c:v>
                </c:pt>
                <c:pt idx="23">
                  <c:v>3.8760000000000003E-2</c:v>
                </c:pt>
                <c:pt idx="24">
                  <c:v>3.8760000000000003E-2</c:v>
                </c:pt>
                <c:pt idx="25">
                  <c:v>3.8760000000000003E-2</c:v>
                </c:pt>
                <c:pt idx="26">
                  <c:v>3.8760000000000003E-2</c:v>
                </c:pt>
                <c:pt idx="27">
                  <c:v>3.8760000000000003E-2</c:v>
                </c:pt>
                <c:pt idx="28">
                  <c:v>3.8760000000000003E-2</c:v>
                </c:pt>
                <c:pt idx="29">
                  <c:v>3.8760000000000003E-2</c:v>
                </c:pt>
                <c:pt idx="30">
                  <c:v>3.8760000000000003E-2</c:v>
                </c:pt>
                <c:pt idx="31">
                  <c:v>3.8760000000000003E-2</c:v>
                </c:pt>
                <c:pt idx="32">
                  <c:v>3.8760000000000003E-2</c:v>
                </c:pt>
                <c:pt idx="33">
                  <c:v>3.8760000000000003E-2</c:v>
                </c:pt>
                <c:pt idx="34">
                  <c:v>3.8760000000000003E-2</c:v>
                </c:pt>
                <c:pt idx="35">
                  <c:v>3.8760000000000003E-2</c:v>
                </c:pt>
                <c:pt idx="36">
                  <c:v>3.8760000000000003E-2</c:v>
                </c:pt>
                <c:pt idx="37">
                  <c:v>3.8760000000000003E-2</c:v>
                </c:pt>
                <c:pt idx="38">
                  <c:v>3.8760000000000003E-2</c:v>
                </c:pt>
                <c:pt idx="39">
                  <c:v>3.8760000000000003E-2</c:v>
                </c:pt>
                <c:pt idx="40">
                  <c:v>3.8760000000000003E-2</c:v>
                </c:pt>
                <c:pt idx="41">
                  <c:v>3.8760000000000003E-2</c:v>
                </c:pt>
                <c:pt idx="42">
                  <c:v>3.8760000000000003E-2</c:v>
                </c:pt>
                <c:pt idx="43">
                  <c:v>3.8760000000000003E-2</c:v>
                </c:pt>
                <c:pt idx="44">
                  <c:v>3.8760000000000003E-2</c:v>
                </c:pt>
                <c:pt idx="45">
                  <c:v>3.8760000000000003E-2</c:v>
                </c:pt>
                <c:pt idx="46">
                  <c:v>3.8760000000000003E-2</c:v>
                </c:pt>
                <c:pt idx="47">
                  <c:v>3.8760000000000003E-2</c:v>
                </c:pt>
                <c:pt idx="48">
                  <c:v>3.8760000000000003E-2</c:v>
                </c:pt>
                <c:pt idx="49">
                  <c:v>3.8760000000000003E-2</c:v>
                </c:pt>
                <c:pt idx="50">
                  <c:v>3.8760000000000003E-2</c:v>
                </c:pt>
                <c:pt idx="51">
                  <c:v>3.8760000000000003E-2</c:v>
                </c:pt>
                <c:pt idx="52">
                  <c:v>3.8760000000000003E-2</c:v>
                </c:pt>
                <c:pt idx="53">
                  <c:v>3.8760000000000003E-2</c:v>
                </c:pt>
                <c:pt idx="54">
                  <c:v>3.8760000000000003E-2</c:v>
                </c:pt>
                <c:pt idx="55">
                  <c:v>3.8760000000000003E-2</c:v>
                </c:pt>
                <c:pt idx="56">
                  <c:v>3.8760000000000003E-2</c:v>
                </c:pt>
                <c:pt idx="57">
                  <c:v>3.8760000000000003E-2</c:v>
                </c:pt>
                <c:pt idx="58">
                  <c:v>3.8760000000000003E-2</c:v>
                </c:pt>
                <c:pt idx="59">
                  <c:v>3.8760000000000003E-2</c:v>
                </c:pt>
                <c:pt idx="60">
                  <c:v>3.8760000000000003E-2</c:v>
                </c:pt>
                <c:pt idx="61">
                  <c:v>3.8760000000000003E-2</c:v>
                </c:pt>
                <c:pt idx="62">
                  <c:v>3.8760000000000003E-2</c:v>
                </c:pt>
                <c:pt idx="63">
                  <c:v>3.8760000000000003E-2</c:v>
                </c:pt>
                <c:pt idx="64">
                  <c:v>3.8760000000000003E-2</c:v>
                </c:pt>
                <c:pt idx="65">
                  <c:v>3.8760000000000003E-2</c:v>
                </c:pt>
                <c:pt idx="66">
                  <c:v>3.8760000000000003E-2</c:v>
                </c:pt>
                <c:pt idx="67">
                  <c:v>3.8760000000000003E-2</c:v>
                </c:pt>
                <c:pt idx="68">
                  <c:v>3.8760000000000003E-2</c:v>
                </c:pt>
                <c:pt idx="69">
                  <c:v>3.8760000000000003E-2</c:v>
                </c:pt>
                <c:pt idx="70">
                  <c:v>3.8760000000000003E-2</c:v>
                </c:pt>
                <c:pt idx="71">
                  <c:v>3.8760000000000003E-2</c:v>
                </c:pt>
                <c:pt idx="72">
                  <c:v>3.8760000000000003E-2</c:v>
                </c:pt>
                <c:pt idx="73">
                  <c:v>3.8760000000000003E-2</c:v>
                </c:pt>
                <c:pt idx="74">
                  <c:v>3.8760000000000003E-2</c:v>
                </c:pt>
                <c:pt idx="75">
                  <c:v>3.8760000000000003E-2</c:v>
                </c:pt>
                <c:pt idx="76">
                  <c:v>3.8760000000000003E-2</c:v>
                </c:pt>
                <c:pt idx="77">
                  <c:v>3.8760000000000003E-2</c:v>
                </c:pt>
                <c:pt idx="78">
                  <c:v>3.8760000000000003E-2</c:v>
                </c:pt>
                <c:pt idx="79">
                  <c:v>3.8760000000000003E-2</c:v>
                </c:pt>
                <c:pt idx="80">
                  <c:v>3.8760000000000003E-2</c:v>
                </c:pt>
                <c:pt idx="81">
                  <c:v>3.8760000000000003E-2</c:v>
                </c:pt>
                <c:pt idx="82">
                  <c:v>3.8760000000000003E-2</c:v>
                </c:pt>
                <c:pt idx="83">
                  <c:v>3.8760000000000003E-2</c:v>
                </c:pt>
                <c:pt idx="84">
                  <c:v>3.8760000000000003E-2</c:v>
                </c:pt>
                <c:pt idx="85">
                  <c:v>3.8760000000000003E-2</c:v>
                </c:pt>
                <c:pt idx="86">
                  <c:v>3.8760000000000003E-2</c:v>
                </c:pt>
                <c:pt idx="87">
                  <c:v>3.8760000000000003E-2</c:v>
                </c:pt>
                <c:pt idx="88">
                  <c:v>3.8760000000000003E-2</c:v>
                </c:pt>
                <c:pt idx="89">
                  <c:v>3.8760000000000003E-2</c:v>
                </c:pt>
                <c:pt idx="90">
                  <c:v>3.8760000000000003E-2</c:v>
                </c:pt>
                <c:pt idx="91">
                  <c:v>3.8760000000000003E-2</c:v>
                </c:pt>
                <c:pt idx="92">
                  <c:v>3.8760000000000003E-2</c:v>
                </c:pt>
                <c:pt idx="93">
                  <c:v>3.8760000000000003E-2</c:v>
                </c:pt>
                <c:pt idx="94">
                  <c:v>3.8760000000000003E-2</c:v>
                </c:pt>
                <c:pt idx="95">
                  <c:v>3.8760000000000003E-2</c:v>
                </c:pt>
                <c:pt idx="96">
                  <c:v>3.8760000000000003E-2</c:v>
                </c:pt>
                <c:pt idx="97">
                  <c:v>3.8760000000000003E-2</c:v>
                </c:pt>
                <c:pt idx="98">
                  <c:v>3.8760000000000003E-2</c:v>
                </c:pt>
                <c:pt idx="99">
                  <c:v>3.8760000000000003E-2</c:v>
                </c:pt>
                <c:pt idx="100">
                  <c:v>3.8760000000000003E-2</c:v>
                </c:pt>
                <c:pt idx="101">
                  <c:v>3.8760000000000003E-2</c:v>
                </c:pt>
                <c:pt idx="102">
                  <c:v>3.8760000000000003E-2</c:v>
                </c:pt>
                <c:pt idx="103">
                  <c:v>3.8760000000000003E-2</c:v>
                </c:pt>
                <c:pt idx="104">
                  <c:v>3.8760000000000003E-2</c:v>
                </c:pt>
                <c:pt idx="105">
                  <c:v>3.8760000000000003E-2</c:v>
                </c:pt>
                <c:pt idx="106">
                  <c:v>3.8760000000000003E-2</c:v>
                </c:pt>
                <c:pt idx="107">
                  <c:v>3.8760000000000003E-2</c:v>
                </c:pt>
                <c:pt idx="108">
                  <c:v>3.8760000000000003E-2</c:v>
                </c:pt>
                <c:pt idx="109">
                  <c:v>3.8760000000000003E-2</c:v>
                </c:pt>
                <c:pt idx="110">
                  <c:v>3.8760000000000003E-2</c:v>
                </c:pt>
                <c:pt idx="111">
                  <c:v>3.8760000000000003E-2</c:v>
                </c:pt>
                <c:pt idx="112">
                  <c:v>3.8760000000000003E-2</c:v>
                </c:pt>
                <c:pt idx="113">
                  <c:v>3.8760000000000003E-2</c:v>
                </c:pt>
                <c:pt idx="114">
                  <c:v>3.8760000000000003E-2</c:v>
                </c:pt>
                <c:pt idx="115">
                  <c:v>3.8760000000000003E-2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6B-46DB-9160-7EC446B4F86C}"/>
            </c:ext>
          </c:extLst>
        </c:ser>
        <c:ser>
          <c:idx val="2"/>
          <c:order val="3"/>
          <c:tx>
            <c:v>Se,SLD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'Spettri di risposta NTC'!$AM$5:$AM$120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4.6666666666666669E-2</c:v>
                </c:pt>
                <c:pt idx="3">
                  <c:v>9.3333333333333338E-2</c:v>
                </c:pt>
                <c:pt idx="4">
                  <c:v>0.14000000000000001</c:v>
                </c:pt>
                <c:pt idx="5">
                  <c:v>0.1866666666666667</c:v>
                </c:pt>
                <c:pt idx="6">
                  <c:v>0.23333333333333339</c:v>
                </c:pt>
                <c:pt idx="7">
                  <c:v>0.28000000000000003</c:v>
                </c:pt>
                <c:pt idx="8">
                  <c:v>0.32103000000000004</c:v>
                </c:pt>
                <c:pt idx="9">
                  <c:v>0.36206000000000005</c:v>
                </c:pt>
                <c:pt idx="10">
                  <c:v>0.40309000000000006</c:v>
                </c:pt>
                <c:pt idx="11">
                  <c:v>0.44412000000000007</c:v>
                </c:pt>
                <c:pt idx="12">
                  <c:v>0.48515000000000008</c:v>
                </c:pt>
                <c:pt idx="13">
                  <c:v>0.52618000000000009</c:v>
                </c:pt>
                <c:pt idx="14">
                  <c:v>0.5672100000000001</c:v>
                </c:pt>
                <c:pt idx="15">
                  <c:v>0.60824000000000011</c:v>
                </c:pt>
                <c:pt idx="16">
                  <c:v>0.64927000000000012</c:v>
                </c:pt>
                <c:pt idx="17">
                  <c:v>0.69030000000000014</c:v>
                </c:pt>
                <c:pt idx="18">
                  <c:v>0.73133000000000015</c:v>
                </c:pt>
                <c:pt idx="19">
                  <c:v>0.77236000000000016</c:v>
                </c:pt>
                <c:pt idx="20">
                  <c:v>0.81339000000000017</c:v>
                </c:pt>
                <c:pt idx="21">
                  <c:v>0.85442000000000018</c:v>
                </c:pt>
                <c:pt idx="22">
                  <c:v>0.89545000000000019</c:v>
                </c:pt>
                <c:pt idx="23">
                  <c:v>0.9364800000000002</c:v>
                </c:pt>
                <c:pt idx="24">
                  <c:v>0.97751000000000021</c:v>
                </c:pt>
                <c:pt idx="25">
                  <c:v>1.0185400000000002</c:v>
                </c:pt>
                <c:pt idx="26">
                  <c:v>1.0595700000000001</c:v>
                </c:pt>
                <c:pt idx="27">
                  <c:v>1.1006</c:v>
                </c:pt>
                <c:pt idx="28">
                  <c:v>1.1006</c:v>
                </c:pt>
                <c:pt idx="29">
                  <c:v>1.1416299999999999</c:v>
                </c:pt>
                <c:pt idx="30">
                  <c:v>1.1826599999999998</c:v>
                </c:pt>
                <c:pt idx="31">
                  <c:v>1.2236899999999997</c:v>
                </c:pt>
                <c:pt idx="32">
                  <c:v>1.2647199999999996</c:v>
                </c:pt>
                <c:pt idx="33">
                  <c:v>1.3057499999999995</c:v>
                </c:pt>
                <c:pt idx="34">
                  <c:v>1.3467799999999994</c:v>
                </c:pt>
                <c:pt idx="35">
                  <c:v>1.3878099999999993</c:v>
                </c:pt>
                <c:pt idx="36">
                  <c:v>1.4288399999999992</c:v>
                </c:pt>
                <c:pt idx="37">
                  <c:v>1.4698699999999991</c:v>
                </c:pt>
                <c:pt idx="38">
                  <c:v>1.510899999999999</c:v>
                </c:pt>
                <c:pt idx="39">
                  <c:v>1.5519299999999989</c:v>
                </c:pt>
                <c:pt idx="40">
                  <c:v>1.5929599999999988</c:v>
                </c:pt>
                <c:pt idx="41">
                  <c:v>1.6339899999999987</c:v>
                </c:pt>
                <c:pt idx="42">
                  <c:v>1.6750199999999986</c:v>
                </c:pt>
                <c:pt idx="43">
                  <c:v>1.7160499999999985</c:v>
                </c:pt>
                <c:pt idx="44">
                  <c:v>1.7570799999999984</c:v>
                </c:pt>
                <c:pt idx="45">
                  <c:v>1.7981099999999983</c:v>
                </c:pt>
                <c:pt idx="46">
                  <c:v>1.8391399999999982</c:v>
                </c:pt>
                <c:pt idx="47">
                  <c:v>1.8801699999999981</c:v>
                </c:pt>
                <c:pt idx="48">
                  <c:v>1.9212</c:v>
                </c:pt>
                <c:pt idx="49">
                  <c:v>1.9751400000000001</c:v>
                </c:pt>
                <c:pt idx="50">
                  <c:v>2.02908</c:v>
                </c:pt>
                <c:pt idx="51">
                  <c:v>2.0830199999999999</c:v>
                </c:pt>
                <c:pt idx="52">
                  <c:v>2.1369599999999997</c:v>
                </c:pt>
                <c:pt idx="53">
                  <c:v>2.1908999999999996</c:v>
                </c:pt>
                <c:pt idx="54">
                  <c:v>2.2448399999999995</c:v>
                </c:pt>
                <c:pt idx="55">
                  <c:v>2.2987799999999994</c:v>
                </c:pt>
                <c:pt idx="56">
                  <c:v>2.3527199999999993</c:v>
                </c:pt>
                <c:pt idx="57">
                  <c:v>2.4066599999999991</c:v>
                </c:pt>
                <c:pt idx="58">
                  <c:v>2.460599999999999</c:v>
                </c:pt>
                <c:pt idx="59">
                  <c:v>2.5145399999999989</c:v>
                </c:pt>
                <c:pt idx="60">
                  <c:v>2.5684799999999988</c:v>
                </c:pt>
                <c:pt idx="61">
                  <c:v>2.6224199999999986</c:v>
                </c:pt>
                <c:pt idx="62">
                  <c:v>2.6763599999999985</c:v>
                </c:pt>
                <c:pt idx="63">
                  <c:v>2.7302999999999984</c:v>
                </c:pt>
                <c:pt idx="64">
                  <c:v>2.7842399999999983</c:v>
                </c:pt>
                <c:pt idx="65">
                  <c:v>2.8381799999999981</c:v>
                </c:pt>
                <c:pt idx="66">
                  <c:v>2.892119999999998</c:v>
                </c:pt>
                <c:pt idx="67">
                  <c:v>2.9460599999999979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3.0576923076923075</c:v>
                </c:pt>
                <c:pt idx="91">
                  <c:v>3.115384615384615</c:v>
                </c:pt>
                <c:pt idx="92">
                  <c:v>3.1730769230769225</c:v>
                </c:pt>
                <c:pt idx="93">
                  <c:v>3.2307692307692299</c:v>
                </c:pt>
                <c:pt idx="94">
                  <c:v>3.2884615384615374</c:v>
                </c:pt>
                <c:pt idx="95">
                  <c:v>3.3461538461538449</c:v>
                </c:pt>
                <c:pt idx="96">
                  <c:v>3.4038461538461524</c:v>
                </c:pt>
                <c:pt idx="97">
                  <c:v>3.4615384615384599</c:v>
                </c:pt>
                <c:pt idx="98">
                  <c:v>3.5192307692307674</c:v>
                </c:pt>
                <c:pt idx="99">
                  <c:v>3.5769230769230749</c:v>
                </c:pt>
                <c:pt idx="100">
                  <c:v>3.6346153846153824</c:v>
                </c:pt>
                <c:pt idx="101">
                  <c:v>3.6923076923076898</c:v>
                </c:pt>
                <c:pt idx="102">
                  <c:v>3.7499999999999973</c:v>
                </c:pt>
                <c:pt idx="103">
                  <c:v>3.8076923076923048</c:v>
                </c:pt>
                <c:pt idx="104">
                  <c:v>3.8653846153846123</c:v>
                </c:pt>
                <c:pt idx="105">
                  <c:v>3.9230769230769198</c:v>
                </c:pt>
                <c:pt idx="106">
                  <c:v>3.9807692307692273</c:v>
                </c:pt>
                <c:pt idx="107">
                  <c:v>4.0384615384615348</c:v>
                </c:pt>
                <c:pt idx="108">
                  <c:v>4.0961538461538423</c:v>
                </c:pt>
                <c:pt idx="109">
                  <c:v>4.1538461538461497</c:v>
                </c:pt>
                <c:pt idx="110">
                  <c:v>4.2115384615384572</c:v>
                </c:pt>
                <c:pt idx="111">
                  <c:v>4.2692307692307647</c:v>
                </c:pt>
                <c:pt idx="112">
                  <c:v>4.3269230769230722</c:v>
                </c:pt>
                <c:pt idx="113">
                  <c:v>4.3846153846153797</c:v>
                </c:pt>
                <c:pt idx="114">
                  <c:v>4.4423076923076872</c:v>
                </c:pt>
                <c:pt idx="115">
                  <c:v>4.5</c:v>
                </c:pt>
              </c:numCache>
            </c:numRef>
          </c:xVal>
          <c:yVal>
            <c:numRef>
              <c:f>'Spettri di risposta NTC'!$AN$5:$AN$120</c:f>
              <c:numCache>
                <c:formatCode>0.0000</c:formatCode>
                <c:ptCount val="116"/>
                <c:pt idx="0">
                  <c:v>8.0299999999999996E-2</c:v>
                </c:pt>
                <c:pt idx="1">
                  <c:v>8.0299999999999996E-2</c:v>
                </c:pt>
                <c:pt idx="2">
                  <c:v>0.13890844975895084</c:v>
                </c:pt>
                <c:pt idx="3">
                  <c:v>0.19751689951790169</c:v>
                </c:pt>
                <c:pt idx="4">
                  <c:v>0.19751689951790169</c:v>
                </c:pt>
                <c:pt idx="5">
                  <c:v>0.19751689951790169</c:v>
                </c:pt>
                <c:pt idx="6">
                  <c:v>0.19751689951790169</c:v>
                </c:pt>
                <c:pt idx="7">
                  <c:v>0.19751689951790169</c:v>
                </c:pt>
                <c:pt idx="8">
                  <c:v>0.17227278405448859</c:v>
                </c:pt>
                <c:pt idx="9">
                  <c:v>0.15275018467936938</c:v>
                </c:pt>
                <c:pt idx="10">
                  <c:v>0.13720194464018576</c:v>
                </c:pt>
                <c:pt idx="11">
                  <c:v>0.12452655107856542</c:v>
                </c:pt>
                <c:pt idx="12">
                  <c:v>0.11399511875711114</c:v>
                </c:pt>
                <c:pt idx="13">
                  <c:v>0.10510610791936689</c:v>
                </c:pt>
                <c:pt idx="14">
                  <c:v>9.7503097380181009E-2</c:v>
                </c:pt>
                <c:pt idx="15">
                  <c:v>9.092583826287727E-2</c:v>
                </c:pt>
                <c:pt idx="16">
                  <c:v>8.5179866411527513E-2</c:v>
                </c:pt>
                <c:pt idx="17">
                  <c:v>8.011695185428433E-2</c:v>
                </c:pt>
                <c:pt idx="18">
                  <c:v>7.5622129360223792E-2</c:v>
                </c:pt>
                <c:pt idx="19">
                  <c:v>7.1604862842473027E-2</c:v>
                </c:pt>
                <c:pt idx="20">
                  <c:v>6.7992883936380422E-2</c:v>
                </c:pt>
                <c:pt idx="21">
                  <c:v>6.4727805839063304E-2</c:v>
                </c:pt>
                <c:pt idx="22">
                  <c:v>6.1761943006323601E-2</c:v>
                </c:pt>
                <c:pt idx="23">
                  <c:v>5.9055966881313503E-2</c:v>
                </c:pt>
                <c:pt idx="24">
                  <c:v>5.6577152013802895E-2</c:v>
                </c:pt>
                <c:pt idx="25">
                  <c:v>5.4298046090494698E-2</c:v>
                </c:pt>
                <c:pt idx="26">
                  <c:v>5.2195448969876906E-2</c:v>
                </c:pt>
                <c:pt idx="27">
                  <c:v>5.0249620084510706E-2</c:v>
                </c:pt>
                <c:pt idx="28">
                  <c:v>5.0249620084510706E-2</c:v>
                </c:pt>
                <c:pt idx="29">
                  <c:v>4.8443656758330178E-2</c:v>
                </c:pt>
                <c:pt idx="30">
                  <c:v>4.6763001932095857E-2</c:v>
                </c:pt>
                <c:pt idx="31">
                  <c:v>4.5195050923855298E-2</c:v>
                </c:pt>
                <c:pt idx="32">
                  <c:v>4.3728834734180294E-2</c:v>
                </c:pt>
                <c:pt idx="33">
                  <c:v>4.23547630595539E-2</c:v>
                </c:pt>
                <c:pt idx="34">
                  <c:v>4.1064414280738135E-2</c:v>
                </c:pt>
                <c:pt idx="35">
                  <c:v>3.9850362704557905E-2</c:v>
                </c:pt>
                <c:pt idx="36">
                  <c:v>3.8706035570821445E-2</c:v>
                </c:pt>
                <c:pt idx="37">
                  <c:v>3.7625594008322175E-2</c:v>
                </c:pt>
                <c:pt idx="38">
                  <c:v>3.6603833387393286E-2</c:v>
                </c:pt>
                <c:pt idx="39">
                  <c:v>3.563609947936603E-2</c:v>
                </c:pt>
                <c:pt idx="40">
                  <c:v>3.4718217572953826E-2</c:v>
                </c:pt>
                <c:pt idx="41">
                  <c:v>3.3846432270094998E-2</c:v>
                </c:pt>
                <c:pt idx="42">
                  <c:v>3.3017356130083539E-2</c:v>
                </c:pt>
                <c:pt idx="43">
                  <c:v>3.2227925681077199E-2</c:v>
                </c:pt>
                <c:pt idx="44">
                  <c:v>3.1475363594721091E-2</c:v>
                </c:pt>
                <c:pt idx="45">
                  <c:v>3.0757146039459508E-2</c:v>
                </c:pt>
                <c:pt idx="46">
                  <c:v>3.0070974403804244E-2</c:v>
                </c:pt>
                <c:pt idx="47">
                  <c:v>2.9414750722015846E-2</c:v>
                </c:pt>
                <c:pt idx="48">
                  <c:v>2.8786556248705228E-2</c:v>
                </c:pt>
                <c:pt idx="49">
                  <c:v>2.7235735033172434E-2</c:v>
                </c:pt>
                <c:pt idx="50">
                  <c:v>2.5806940984258665E-2</c:v>
                </c:pt>
                <c:pt idx="51">
                  <c:v>2.4487699624059122E-2</c:v>
                </c:pt>
                <c:pt idx="52">
                  <c:v>2.3267090707601377E-2</c:v>
                </c:pt>
                <c:pt idx="53">
                  <c:v>2.2135521507788809E-2</c:v>
                </c:pt>
                <c:pt idx="54">
                  <c:v>2.1084537765433418E-2</c:v>
                </c:pt>
                <c:pt idx="55">
                  <c:v>2.0106665319106279E-2</c:v>
                </c:pt>
                <c:pt idx="56">
                  <c:v>1.9195276853857142E-2</c:v>
                </c:pt>
                <c:pt idx="57">
                  <c:v>1.8344479316645963E-2</c:v>
                </c:pt>
                <c:pt idx="58">
                  <c:v>1.7549018414808468E-2</c:v>
                </c:pt>
                <c:pt idx="59">
                  <c:v>1.6804197298120195E-2</c:v>
                </c:pt>
                <c:pt idx="60">
                  <c:v>1.6105807067125843E-2</c:v>
                </c:pt>
                <c:pt idx="61">
                  <c:v>1.5450067182181232E-2</c:v>
                </c:pt>
                <c:pt idx="62">
                  <c:v>1.4833574193316825E-2</c:v>
                </c:pt>
                <c:pt idx="63">
                  <c:v>1.4253257489098444E-2</c:v>
                </c:pt>
                <c:pt idx="64">
                  <c:v>1.3706340987393663E-2</c:v>
                </c:pt>
                <c:pt idx="65">
                  <c:v>1.3190309873391547E-2</c:v>
                </c:pt>
                <c:pt idx="66">
                  <c:v>1.270288163896262E-2</c:v>
                </c:pt>
                <c:pt idx="67">
                  <c:v>1.2241980799207974E-2</c:v>
                </c:pt>
                <c:pt idx="68">
                  <c:v>1.1805716762117998E-2</c:v>
                </c:pt>
                <c:pt idx="69">
                  <c:v>1.1805716762117998E-2</c:v>
                </c:pt>
                <c:pt idx="70">
                  <c:v>1.1805716762117998E-2</c:v>
                </c:pt>
                <c:pt idx="71">
                  <c:v>1.1805716762117998E-2</c:v>
                </c:pt>
                <c:pt idx="72">
                  <c:v>1.1805716762117998E-2</c:v>
                </c:pt>
                <c:pt idx="73">
                  <c:v>1.1805716762117998E-2</c:v>
                </c:pt>
                <c:pt idx="74">
                  <c:v>1.1805716762117998E-2</c:v>
                </c:pt>
                <c:pt idx="75">
                  <c:v>1.1805716762117998E-2</c:v>
                </c:pt>
                <c:pt idx="76">
                  <c:v>1.1805716762117998E-2</c:v>
                </c:pt>
                <c:pt idx="77">
                  <c:v>1.1805716762117998E-2</c:v>
                </c:pt>
                <c:pt idx="78">
                  <c:v>1.1805716762117998E-2</c:v>
                </c:pt>
                <c:pt idx="79">
                  <c:v>1.1805716762117998E-2</c:v>
                </c:pt>
                <c:pt idx="80">
                  <c:v>1.1805716762117998E-2</c:v>
                </c:pt>
                <c:pt idx="81">
                  <c:v>1.1805716762117998E-2</c:v>
                </c:pt>
                <c:pt idx="82">
                  <c:v>1.1805716762117998E-2</c:v>
                </c:pt>
                <c:pt idx="83">
                  <c:v>1.1805716762117998E-2</c:v>
                </c:pt>
                <c:pt idx="84">
                  <c:v>1.1805716762117998E-2</c:v>
                </c:pt>
                <c:pt idx="85">
                  <c:v>1.1805716762117998E-2</c:v>
                </c:pt>
                <c:pt idx="86">
                  <c:v>1.1805716762117998E-2</c:v>
                </c:pt>
                <c:pt idx="87">
                  <c:v>1.1805716762117998E-2</c:v>
                </c:pt>
                <c:pt idx="88">
                  <c:v>1.1805716762117998E-2</c:v>
                </c:pt>
                <c:pt idx="89">
                  <c:v>1.1805716762117998E-2</c:v>
                </c:pt>
                <c:pt idx="90">
                  <c:v>1.1364420834733739E-2</c:v>
                </c:pt>
                <c:pt idx="91">
                  <c:v>1.0947413623033976E-2</c:v>
                </c:pt>
                <c:pt idx="92">
                  <c:v>1.0552944834633746E-2</c:v>
                </c:pt>
                <c:pt idx="93">
                  <c:v>1.0179419044887462E-2</c:v>
                </c:pt>
                <c:pt idx="94">
                  <c:v>9.8253795397867313E-3</c:v>
                </c:pt>
                <c:pt idx="95">
                  <c:v>9.4894940917856982E-3</c:v>
                </c:pt>
                <c:pt idx="96">
                  <c:v>9.1705424087236698E-3</c:v>
                </c:pt>
                <c:pt idx="97">
                  <c:v>8.8674050346575269E-3</c:v>
                </c:pt>
                <c:pt idx="98">
                  <c:v>8.5790535137777752E-3</c:v>
                </c:pt>
                <c:pt idx="99">
                  <c:v>8.3045416557666757E-3</c:v>
                </c:pt>
                <c:pt idx="100">
                  <c:v>8.0429977638617044E-3</c:v>
                </c:pt>
                <c:pt idx="101">
                  <c:v>7.7936177062419695E-3</c:v>
                </c:pt>
                <c:pt idx="102">
                  <c:v>7.5556587277555293E-3</c:v>
                </c:pt>
                <c:pt idx="103">
                  <c:v>7.3284339129401086E-3</c:v>
                </c:pt>
                <c:pt idx="104">
                  <c:v>7.111307223160418E-3</c:v>
                </c:pt>
                <c:pt idx="105">
                  <c:v>6.9036890408233397E-3</c:v>
                </c:pt>
                <c:pt idx="106">
                  <c:v>6.7050321623119353E-3</c:v>
                </c:pt>
                <c:pt idx="107">
                  <c:v>6.5148281887279849E-3</c:v>
                </c:pt>
                <c:pt idx="108">
                  <c:v>6.3326042699399189E-3</c:v>
                </c:pt>
                <c:pt idx="109">
                  <c:v>6.1579201629566229E-3</c:v>
                </c:pt>
                <c:pt idx="110">
                  <c:v>5.9903655704198035E-3</c:v>
                </c:pt>
                <c:pt idx="111">
                  <c:v>5.8295577291393608E-3</c:v>
                </c:pt>
                <c:pt idx="112">
                  <c:v>5.6751392221808241E-3</c:v>
                </c:pt>
                <c:pt idx="113">
                  <c:v>5.5267759911300446E-3</c:v>
                </c:pt>
                <c:pt idx="114">
                  <c:v>5.3841555278743708E-3</c:v>
                </c:pt>
                <c:pt idx="115">
                  <c:v>5.2469852276079993E-3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6B-46DB-9160-7EC446B4F86C}"/>
            </c:ext>
          </c:extLst>
        </c:ser>
        <c:ser>
          <c:idx val="3"/>
          <c:order val="4"/>
          <c:tx>
            <c:v>Sd,SLD</c:v>
          </c:tx>
          <c:spPr>
            <a:ln w="9525">
              <a:solidFill>
                <a:schemeClr val="tx1">
                  <a:lumMod val="50000"/>
                  <a:lumOff val="50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'Spettri di risposta NTC'!$AV$5:$AV$120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4.6666666666666669E-2</c:v>
                </c:pt>
                <c:pt idx="3">
                  <c:v>9.3333333333333338E-2</c:v>
                </c:pt>
                <c:pt idx="4">
                  <c:v>0.14000000000000001</c:v>
                </c:pt>
                <c:pt idx="5">
                  <c:v>0.1866666666666667</c:v>
                </c:pt>
                <c:pt idx="6">
                  <c:v>0.23333333333333339</c:v>
                </c:pt>
                <c:pt idx="7">
                  <c:v>0.28000000000000003</c:v>
                </c:pt>
                <c:pt idx="8">
                  <c:v>0.32103000000000004</c:v>
                </c:pt>
                <c:pt idx="9">
                  <c:v>0.36206000000000005</c:v>
                </c:pt>
                <c:pt idx="10">
                  <c:v>0.40309000000000006</c:v>
                </c:pt>
                <c:pt idx="11">
                  <c:v>0.44412000000000007</c:v>
                </c:pt>
                <c:pt idx="12">
                  <c:v>0.48515000000000008</c:v>
                </c:pt>
                <c:pt idx="13">
                  <c:v>0.52618000000000009</c:v>
                </c:pt>
                <c:pt idx="14">
                  <c:v>0.5672100000000001</c:v>
                </c:pt>
                <c:pt idx="15">
                  <c:v>0.60824000000000011</c:v>
                </c:pt>
                <c:pt idx="16">
                  <c:v>0.64927000000000012</c:v>
                </c:pt>
                <c:pt idx="17">
                  <c:v>0.69030000000000014</c:v>
                </c:pt>
                <c:pt idx="18">
                  <c:v>0.73133000000000015</c:v>
                </c:pt>
                <c:pt idx="19">
                  <c:v>0.77236000000000016</c:v>
                </c:pt>
                <c:pt idx="20">
                  <c:v>0.81339000000000017</c:v>
                </c:pt>
                <c:pt idx="21">
                  <c:v>0.85442000000000018</c:v>
                </c:pt>
                <c:pt idx="22">
                  <c:v>0.89545000000000019</c:v>
                </c:pt>
                <c:pt idx="23">
                  <c:v>0.9364800000000002</c:v>
                </c:pt>
                <c:pt idx="24">
                  <c:v>0.97751000000000021</c:v>
                </c:pt>
                <c:pt idx="25">
                  <c:v>1.0185400000000002</c:v>
                </c:pt>
                <c:pt idx="26">
                  <c:v>1.0595700000000001</c:v>
                </c:pt>
                <c:pt idx="27">
                  <c:v>1.1006</c:v>
                </c:pt>
                <c:pt idx="28">
                  <c:v>1.1006</c:v>
                </c:pt>
                <c:pt idx="29">
                  <c:v>1.1416299999999999</c:v>
                </c:pt>
                <c:pt idx="30">
                  <c:v>1.1826599999999998</c:v>
                </c:pt>
                <c:pt idx="31">
                  <c:v>1.2236899999999997</c:v>
                </c:pt>
                <c:pt idx="32">
                  <c:v>1.2647199999999996</c:v>
                </c:pt>
                <c:pt idx="33">
                  <c:v>1.3057499999999995</c:v>
                </c:pt>
                <c:pt idx="34">
                  <c:v>1.3467799999999994</c:v>
                </c:pt>
                <c:pt idx="35">
                  <c:v>1.3878099999999993</c:v>
                </c:pt>
                <c:pt idx="36">
                  <c:v>1.4288399999999992</c:v>
                </c:pt>
                <c:pt idx="37">
                  <c:v>1.4698699999999991</c:v>
                </c:pt>
                <c:pt idx="38">
                  <c:v>1.510899999999999</c:v>
                </c:pt>
                <c:pt idx="39">
                  <c:v>1.5519299999999989</c:v>
                </c:pt>
                <c:pt idx="40">
                  <c:v>1.5929599999999988</c:v>
                </c:pt>
                <c:pt idx="41">
                  <c:v>1.6339899999999987</c:v>
                </c:pt>
                <c:pt idx="42">
                  <c:v>1.6750199999999986</c:v>
                </c:pt>
                <c:pt idx="43">
                  <c:v>1.7160499999999985</c:v>
                </c:pt>
                <c:pt idx="44">
                  <c:v>1.7570799999999984</c:v>
                </c:pt>
                <c:pt idx="45">
                  <c:v>1.7981099999999983</c:v>
                </c:pt>
                <c:pt idx="46">
                  <c:v>1.8391399999999982</c:v>
                </c:pt>
                <c:pt idx="47">
                  <c:v>1.8801699999999981</c:v>
                </c:pt>
                <c:pt idx="48">
                  <c:v>1.9212</c:v>
                </c:pt>
                <c:pt idx="49">
                  <c:v>1.9751400000000001</c:v>
                </c:pt>
                <c:pt idx="50">
                  <c:v>2.02908</c:v>
                </c:pt>
                <c:pt idx="51">
                  <c:v>2.0830199999999999</c:v>
                </c:pt>
                <c:pt idx="52">
                  <c:v>2.1369599999999997</c:v>
                </c:pt>
                <c:pt idx="53">
                  <c:v>2.1908999999999996</c:v>
                </c:pt>
                <c:pt idx="54">
                  <c:v>2.2448399999999995</c:v>
                </c:pt>
                <c:pt idx="55">
                  <c:v>2.2987799999999994</c:v>
                </c:pt>
                <c:pt idx="56">
                  <c:v>2.3527199999999993</c:v>
                </c:pt>
                <c:pt idx="57">
                  <c:v>2.4066599999999991</c:v>
                </c:pt>
                <c:pt idx="58">
                  <c:v>2.460599999999999</c:v>
                </c:pt>
                <c:pt idx="59">
                  <c:v>2.5145399999999989</c:v>
                </c:pt>
                <c:pt idx="60">
                  <c:v>2.5684799999999988</c:v>
                </c:pt>
                <c:pt idx="61">
                  <c:v>2.6224199999999986</c:v>
                </c:pt>
                <c:pt idx="62">
                  <c:v>2.6763599999999985</c:v>
                </c:pt>
                <c:pt idx="63">
                  <c:v>2.7302999999999984</c:v>
                </c:pt>
                <c:pt idx="64">
                  <c:v>2.7842399999999983</c:v>
                </c:pt>
                <c:pt idx="65">
                  <c:v>2.8381799999999981</c:v>
                </c:pt>
                <c:pt idx="66">
                  <c:v>2.892119999999998</c:v>
                </c:pt>
                <c:pt idx="67">
                  <c:v>2.9460599999999979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3.0576923076923075</c:v>
                </c:pt>
                <c:pt idx="91">
                  <c:v>3.115384615384615</c:v>
                </c:pt>
                <c:pt idx="92">
                  <c:v>3.1730769230769225</c:v>
                </c:pt>
                <c:pt idx="93">
                  <c:v>3.2307692307692299</c:v>
                </c:pt>
                <c:pt idx="94">
                  <c:v>3.2884615384615374</c:v>
                </c:pt>
                <c:pt idx="95">
                  <c:v>3.3461538461538449</c:v>
                </c:pt>
                <c:pt idx="96">
                  <c:v>3.4038461538461524</c:v>
                </c:pt>
                <c:pt idx="97">
                  <c:v>3.4615384615384599</c:v>
                </c:pt>
                <c:pt idx="98">
                  <c:v>3.5192307692307674</c:v>
                </c:pt>
                <c:pt idx="99">
                  <c:v>3.5769230769230749</c:v>
                </c:pt>
                <c:pt idx="100">
                  <c:v>3.6346153846153824</c:v>
                </c:pt>
                <c:pt idx="101">
                  <c:v>3.6923076923076898</c:v>
                </c:pt>
                <c:pt idx="102">
                  <c:v>3.7499999999999973</c:v>
                </c:pt>
                <c:pt idx="103">
                  <c:v>3.8076923076923048</c:v>
                </c:pt>
                <c:pt idx="104">
                  <c:v>3.8653846153846123</c:v>
                </c:pt>
                <c:pt idx="105">
                  <c:v>3.9230769230769198</c:v>
                </c:pt>
                <c:pt idx="106">
                  <c:v>3.9807692307692273</c:v>
                </c:pt>
                <c:pt idx="107">
                  <c:v>4.0384615384615348</c:v>
                </c:pt>
                <c:pt idx="108">
                  <c:v>4.0961538461538423</c:v>
                </c:pt>
                <c:pt idx="109">
                  <c:v>4.1538461538461497</c:v>
                </c:pt>
                <c:pt idx="110">
                  <c:v>4.2115384615384572</c:v>
                </c:pt>
                <c:pt idx="111">
                  <c:v>4.2692307692307647</c:v>
                </c:pt>
                <c:pt idx="112">
                  <c:v>4.3269230769230722</c:v>
                </c:pt>
                <c:pt idx="113">
                  <c:v>4.3846153846153797</c:v>
                </c:pt>
                <c:pt idx="114">
                  <c:v>4.4423076923076872</c:v>
                </c:pt>
                <c:pt idx="115">
                  <c:v>4.5</c:v>
                </c:pt>
              </c:numCache>
            </c:numRef>
          </c:xVal>
          <c:yVal>
            <c:numRef>
              <c:f>'Spettri di risposta NTC'!$AW$5:$AW$120</c:f>
              <c:numCache>
                <c:formatCode>0.000</c:formatCode>
                <c:ptCount val="116"/>
                <c:pt idx="0">
                  <c:v>8.0299999999999996E-2</c:v>
                </c:pt>
                <c:pt idx="1">
                  <c:v>8.0299999999999996E-2</c:v>
                </c:pt>
                <c:pt idx="2">
                  <c:v>0.10598896650596723</c:v>
                </c:pt>
                <c:pt idx="3">
                  <c:v>0.13167793301193445</c:v>
                </c:pt>
                <c:pt idx="4">
                  <c:v>0.13167793301193445</c:v>
                </c:pt>
                <c:pt idx="5">
                  <c:v>0.13167793301193445</c:v>
                </c:pt>
                <c:pt idx="6">
                  <c:v>0.13167793301193445</c:v>
                </c:pt>
                <c:pt idx="7">
                  <c:v>0.13167793301193445</c:v>
                </c:pt>
                <c:pt idx="8">
                  <c:v>0.11484852270299239</c:v>
                </c:pt>
                <c:pt idx="9">
                  <c:v>0.10183345645291292</c:v>
                </c:pt>
                <c:pt idx="10">
                  <c:v>9.1467963093457172E-2</c:v>
                </c:pt>
                <c:pt idx="11">
                  <c:v>8.3017700719043616E-2</c:v>
                </c:pt>
                <c:pt idx="12">
                  <c:v>7.5996745838074101E-2</c:v>
                </c:pt>
                <c:pt idx="13">
                  <c:v>7.0070738612911257E-2</c:v>
                </c:pt>
                <c:pt idx="14">
                  <c:v>6.5002064920120672E-2</c:v>
                </c:pt>
                <c:pt idx="15">
                  <c:v>6.0617225508584845E-2</c:v>
                </c:pt>
                <c:pt idx="16">
                  <c:v>5.6786577607685011E-2</c:v>
                </c:pt>
                <c:pt idx="17">
                  <c:v>5.3411301236189555E-2</c:v>
                </c:pt>
                <c:pt idx="18">
                  <c:v>5.0414752906815859E-2</c:v>
                </c:pt>
                <c:pt idx="19">
                  <c:v>4.7736575228315349E-2</c:v>
                </c:pt>
                <c:pt idx="20">
                  <c:v>4.5328589290920283E-2</c:v>
                </c:pt>
                <c:pt idx="21">
                  <c:v>4.3151870559375534E-2</c:v>
                </c:pt>
                <c:pt idx="22">
                  <c:v>4.1174628670882403E-2</c:v>
                </c:pt>
                <c:pt idx="23">
                  <c:v>3.9370644587542337E-2</c:v>
                </c:pt>
                <c:pt idx="24">
                  <c:v>3.7718101342535261E-2</c:v>
                </c:pt>
                <c:pt idx="25">
                  <c:v>3.6198697393663132E-2</c:v>
                </c:pt>
                <c:pt idx="26">
                  <c:v>3.4796965979917938E-2</c:v>
                </c:pt>
                <c:pt idx="27">
                  <c:v>3.3499746723007137E-2</c:v>
                </c:pt>
                <c:pt idx="28">
                  <c:v>3.3499746723007137E-2</c:v>
                </c:pt>
                <c:pt idx="29">
                  <c:v>3.2295771172220121E-2</c:v>
                </c:pt>
                <c:pt idx="30">
                  <c:v>3.1175334621397238E-2</c:v>
                </c:pt>
                <c:pt idx="31">
                  <c:v>3.0130033949236867E-2</c:v>
                </c:pt>
                <c:pt idx="32">
                  <c:v>2.9152556489453529E-2</c:v>
                </c:pt>
                <c:pt idx="33">
                  <c:v>2.8236508706369266E-2</c:v>
                </c:pt>
                <c:pt idx="34">
                  <c:v>2.7376276187158755E-2</c:v>
                </c:pt>
                <c:pt idx="35">
                  <c:v>2.6566908469705271E-2</c:v>
                </c:pt>
                <c:pt idx="36">
                  <c:v>2.5804023713880964E-2</c:v>
                </c:pt>
                <c:pt idx="37">
                  <c:v>2.508372933888145E-2</c:v>
                </c:pt>
                <c:pt idx="38">
                  <c:v>2.4402555591595525E-2</c:v>
                </c:pt>
                <c:pt idx="39">
                  <c:v>2.3757399652910686E-2</c:v>
                </c:pt>
                <c:pt idx="40">
                  <c:v>2.3145478381969217E-2</c:v>
                </c:pt>
                <c:pt idx="41">
                  <c:v>2.2564288180063331E-2</c:v>
                </c:pt>
                <c:pt idx="42">
                  <c:v>2.2011570753389026E-2</c:v>
                </c:pt>
                <c:pt idx="43">
                  <c:v>2.1485283787384801E-2</c:v>
                </c:pt>
                <c:pt idx="44">
                  <c:v>2.0983575729814061E-2</c:v>
                </c:pt>
                <c:pt idx="45">
                  <c:v>2.0504764026306337E-2</c:v>
                </c:pt>
                <c:pt idx="46">
                  <c:v>2.0047316269202829E-2</c:v>
                </c:pt>
                <c:pt idx="47">
                  <c:v>1.9609833814677232E-2</c:v>
                </c:pt>
                <c:pt idx="48">
                  <c:v>1.919103749913682E-2</c:v>
                </c:pt>
                <c:pt idx="49">
                  <c:v>1.8157156688781623E-2</c:v>
                </c:pt>
                <c:pt idx="50">
                  <c:v>1.720462732283911E-2</c:v>
                </c:pt>
                <c:pt idx="51">
                  <c:v>1.632513308270608E-2</c:v>
                </c:pt>
                <c:pt idx="52">
                  <c:v>1.5511393805067586E-2</c:v>
                </c:pt>
                <c:pt idx="53">
                  <c:v>1.4757014338525873E-2</c:v>
                </c:pt>
                <c:pt idx="54">
                  <c:v>1.4056358510288946E-2</c:v>
                </c:pt>
                <c:pt idx="55">
                  <c:v>1.3404443546070852E-2</c:v>
                </c:pt>
                <c:pt idx="56">
                  <c:v>1.2796851235904761E-2</c:v>
                </c:pt>
                <c:pt idx="57">
                  <c:v>1.2229652877763975E-2</c:v>
                </c:pt>
                <c:pt idx="58">
                  <c:v>1.1699345609872312E-2</c:v>
                </c:pt>
                <c:pt idx="59">
                  <c:v>1.1202798198746797E-2</c:v>
                </c:pt>
                <c:pt idx="60">
                  <c:v>1.0737204711417229E-2</c:v>
                </c:pt>
                <c:pt idx="61">
                  <c:v>1.0300044788120822E-2</c:v>
                </c:pt>
                <c:pt idx="62">
                  <c:v>9.8890494622112159E-3</c:v>
                </c:pt>
                <c:pt idx="63">
                  <c:v>9.5021716593989627E-3</c:v>
                </c:pt>
                <c:pt idx="64">
                  <c:v>9.1375606582624423E-3</c:v>
                </c:pt>
                <c:pt idx="65">
                  <c:v>8.7935399155943655E-3</c:v>
                </c:pt>
                <c:pt idx="66">
                  <c:v>8.4685877593084127E-3</c:v>
                </c:pt>
                <c:pt idx="67">
                  <c:v>8.1613205328053152E-3</c:v>
                </c:pt>
                <c:pt idx="68">
                  <c:v>7.8704778414119981E-3</c:v>
                </c:pt>
                <c:pt idx="69">
                  <c:v>7.8704778414119981E-3</c:v>
                </c:pt>
                <c:pt idx="70">
                  <c:v>7.8704778414119981E-3</c:v>
                </c:pt>
                <c:pt idx="71">
                  <c:v>7.8704778414119981E-3</c:v>
                </c:pt>
                <c:pt idx="72">
                  <c:v>7.8704778414119981E-3</c:v>
                </c:pt>
                <c:pt idx="73">
                  <c:v>7.8704778414119981E-3</c:v>
                </c:pt>
                <c:pt idx="74">
                  <c:v>7.8704778414119981E-3</c:v>
                </c:pt>
                <c:pt idx="75">
                  <c:v>7.8704778414119981E-3</c:v>
                </c:pt>
                <c:pt idx="76">
                  <c:v>7.8704778414119981E-3</c:v>
                </c:pt>
                <c:pt idx="77">
                  <c:v>7.8704778414119981E-3</c:v>
                </c:pt>
                <c:pt idx="78">
                  <c:v>7.8704778414119981E-3</c:v>
                </c:pt>
                <c:pt idx="79">
                  <c:v>7.8704778414119981E-3</c:v>
                </c:pt>
                <c:pt idx="80">
                  <c:v>7.8704778414119981E-3</c:v>
                </c:pt>
                <c:pt idx="81">
                  <c:v>7.8704778414119981E-3</c:v>
                </c:pt>
                <c:pt idx="82">
                  <c:v>7.8704778414119981E-3</c:v>
                </c:pt>
                <c:pt idx="83">
                  <c:v>7.8704778414119981E-3</c:v>
                </c:pt>
                <c:pt idx="84">
                  <c:v>7.8704778414119981E-3</c:v>
                </c:pt>
                <c:pt idx="85">
                  <c:v>7.8704778414119981E-3</c:v>
                </c:pt>
                <c:pt idx="86">
                  <c:v>7.8704778414119981E-3</c:v>
                </c:pt>
                <c:pt idx="87">
                  <c:v>7.8704778414119981E-3</c:v>
                </c:pt>
                <c:pt idx="88">
                  <c:v>7.8704778414119981E-3</c:v>
                </c:pt>
                <c:pt idx="89">
                  <c:v>7.8704778414119981E-3</c:v>
                </c:pt>
                <c:pt idx="90">
                  <c:v>7.5762805564891589E-3</c:v>
                </c:pt>
                <c:pt idx="91">
                  <c:v>7.2982757486893179E-3</c:v>
                </c:pt>
                <c:pt idx="92">
                  <c:v>7.0352965564224974E-3</c:v>
                </c:pt>
                <c:pt idx="93">
                  <c:v>6.7862793632583081E-3</c:v>
                </c:pt>
                <c:pt idx="94">
                  <c:v>6.5502530265244873E-3</c:v>
                </c:pt>
                <c:pt idx="95">
                  <c:v>6.3263293945237985E-3</c:v>
                </c:pt>
                <c:pt idx="96">
                  <c:v>6.1136949391491129E-3</c:v>
                </c:pt>
                <c:pt idx="97">
                  <c:v>5.9116033564383516E-3</c:v>
                </c:pt>
                <c:pt idx="98">
                  <c:v>5.7193690091851832E-3</c:v>
                </c:pt>
                <c:pt idx="99">
                  <c:v>5.5363611038444505E-3</c:v>
                </c:pt>
                <c:pt idx="100">
                  <c:v>5.361998509241136E-3</c:v>
                </c:pt>
                <c:pt idx="101">
                  <c:v>5.1957451374946466E-3</c:v>
                </c:pt>
                <c:pt idx="102">
                  <c:v>5.0371058185036859E-3</c:v>
                </c:pt>
                <c:pt idx="103">
                  <c:v>4.8856226086267393E-3</c:v>
                </c:pt>
                <c:pt idx="104">
                  <c:v>4.7408714821069453E-3</c:v>
                </c:pt>
                <c:pt idx="105">
                  <c:v>4.6024593605488934E-3</c:v>
                </c:pt>
                <c:pt idx="106">
                  <c:v>4.4700214415412899E-3</c:v>
                </c:pt>
                <c:pt idx="107">
                  <c:v>4.3432187924853233E-3</c:v>
                </c:pt>
                <c:pt idx="108">
                  <c:v>4.2217361799599456E-3</c:v>
                </c:pt>
                <c:pt idx="109">
                  <c:v>4.1052801086377483E-3</c:v>
                </c:pt>
                <c:pt idx="110">
                  <c:v>3.993577046946536E-3</c:v>
                </c:pt>
                <c:pt idx="111">
                  <c:v>3.8863718194262404E-3</c:v>
                </c:pt>
                <c:pt idx="112">
                  <c:v>3.7834261481205496E-3</c:v>
                </c:pt>
                <c:pt idx="113">
                  <c:v>3.6845173274200299E-3</c:v>
                </c:pt>
                <c:pt idx="114">
                  <c:v>3.5894370185829139E-3</c:v>
                </c:pt>
                <c:pt idx="115" formatCode="0.0000">
                  <c:v>3.4979901517386662E-3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6B-46DB-9160-7EC446B4F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313216"/>
        <c:axId val="153818240"/>
      </c:scatterChart>
      <c:valAx>
        <c:axId val="152313216"/>
        <c:scaling>
          <c:orientation val="minMax"/>
          <c:max val="3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3818240"/>
        <c:crosses val="autoZero"/>
        <c:crossBetween val="midCat"/>
      </c:valAx>
      <c:valAx>
        <c:axId val="153818240"/>
        <c:scaling>
          <c:orientation val="minMax"/>
          <c:max val="1.2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23132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299245627225906"/>
          <c:y val="0.16373193350831147"/>
          <c:w val="0.19038639983289682"/>
          <c:h val="0.37029396325459318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'Spettri di risposta NTC'!$Z$11</c:f>
          <c:strCache>
            <c:ptCount val="1"/>
            <c:pt idx="0">
              <c:v>San Giovanni di Baiano, Spoleto - spettri elastici, spo [mm]</c:v>
            </c:pt>
          </c:strCache>
        </c:strRef>
      </c:tx>
      <c:layout>
        <c:manualLayout>
          <c:xMode val="edge"/>
          <c:yMode val="edge"/>
          <c:x val="0.12171119235095613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/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di risposta NTC'!$Z$15:$Z$18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xVal>
          <c:yVal>
            <c:numRef>
              <c:f>'Spettri di risposta NTC'!$AB$15:$AB$18</c:f>
              <c:numCache>
                <c:formatCode>0.0</c:formatCode>
                <c:ptCount val="4"/>
                <c:pt idx="0">
                  <c:v>10.695058090509612</c:v>
                </c:pt>
                <c:pt idx="1">
                  <c:v>13.742684041517654</c:v>
                </c:pt>
                <c:pt idx="2">
                  <c:v>37.292351004532676</c:v>
                </c:pt>
                <c:pt idx="3">
                  <c:v>49.018675565705131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5D-4AE5-B680-85E4B6DB2B97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di risposta NTC'!$AS$5:$AS$120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5.5E-2</c:v>
                </c:pt>
                <c:pt idx="3">
                  <c:v>0.11</c:v>
                </c:pt>
                <c:pt idx="4">
                  <c:v>0.16500000000000001</c:v>
                </c:pt>
                <c:pt idx="5">
                  <c:v>0.22000000000000003</c:v>
                </c:pt>
                <c:pt idx="6">
                  <c:v>0.27500000000000002</c:v>
                </c:pt>
                <c:pt idx="7">
                  <c:v>0.33</c:v>
                </c:pt>
                <c:pt idx="8">
                  <c:v>0.38605</c:v>
                </c:pt>
                <c:pt idx="9">
                  <c:v>0.44209999999999999</c:v>
                </c:pt>
                <c:pt idx="10">
                  <c:v>0.49814999999999998</c:v>
                </c:pt>
                <c:pt idx="11">
                  <c:v>0.55420000000000003</c:v>
                </c:pt>
                <c:pt idx="12">
                  <c:v>0.61025000000000007</c:v>
                </c:pt>
                <c:pt idx="13">
                  <c:v>0.66630000000000011</c:v>
                </c:pt>
                <c:pt idx="14">
                  <c:v>0.72235000000000016</c:v>
                </c:pt>
                <c:pt idx="15">
                  <c:v>0.7784000000000002</c:v>
                </c:pt>
                <c:pt idx="16">
                  <c:v>0.83445000000000025</c:v>
                </c:pt>
                <c:pt idx="17">
                  <c:v>0.89050000000000029</c:v>
                </c:pt>
                <c:pt idx="18">
                  <c:v>0.94655000000000034</c:v>
                </c:pt>
                <c:pt idx="19">
                  <c:v>1.0026000000000004</c:v>
                </c:pt>
                <c:pt idx="20">
                  <c:v>1.0586500000000003</c:v>
                </c:pt>
                <c:pt idx="21">
                  <c:v>1.1147000000000002</c:v>
                </c:pt>
                <c:pt idx="22">
                  <c:v>1.1707500000000002</c:v>
                </c:pt>
                <c:pt idx="23">
                  <c:v>1.2268000000000001</c:v>
                </c:pt>
                <c:pt idx="24">
                  <c:v>1.28285</c:v>
                </c:pt>
                <c:pt idx="25">
                  <c:v>1.3389</c:v>
                </c:pt>
                <c:pt idx="26">
                  <c:v>1.3949499999999999</c:v>
                </c:pt>
                <c:pt idx="27">
                  <c:v>1.4510000000000001</c:v>
                </c:pt>
                <c:pt idx="28">
                  <c:v>1.4510000000000001</c:v>
                </c:pt>
                <c:pt idx="29">
                  <c:v>1.50705</c:v>
                </c:pt>
                <c:pt idx="30">
                  <c:v>1.5630999999999999</c:v>
                </c:pt>
                <c:pt idx="31">
                  <c:v>1.6191499999999999</c:v>
                </c:pt>
                <c:pt idx="32">
                  <c:v>1.6751999999999998</c:v>
                </c:pt>
                <c:pt idx="33">
                  <c:v>1.7312499999999997</c:v>
                </c:pt>
                <c:pt idx="34">
                  <c:v>1.7872999999999997</c:v>
                </c:pt>
                <c:pt idx="35">
                  <c:v>1.8433499999999996</c:v>
                </c:pt>
                <c:pt idx="36">
                  <c:v>1.8993999999999995</c:v>
                </c:pt>
                <c:pt idx="37">
                  <c:v>1.9554499999999995</c:v>
                </c:pt>
                <c:pt idx="38">
                  <c:v>2.0114999999999994</c:v>
                </c:pt>
                <c:pt idx="39">
                  <c:v>2.0675499999999993</c:v>
                </c:pt>
                <c:pt idx="40">
                  <c:v>2.1235999999999993</c:v>
                </c:pt>
                <c:pt idx="41">
                  <c:v>2.1796499999999992</c:v>
                </c:pt>
                <c:pt idx="42">
                  <c:v>2.2356999999999991</c:v>
                </c:pt>
                <c:pt idx="43">
                  <c:v>2.2917499999999991</c:v>
                </c:pt>
                <c:pt idx="44">
                  <c:v>2.347799999999999</c:v>
                </c:pt>
                <c:pt idx="45">
                  <c:v>2.4038499999999989</c:v>
                </c:pt>
                <c:pt idx="46">
                  <c:v>2.4598999999999989</c:v>
                </c:pt>
                <c:pt idx="47">
                  <c:v>2.5159499999999988</c:v>
                </c:pt>
                <c:pt idx="48">
                  <c:v>2.5720000000000001</c:v>
                </c:pt>
                <c:pt idx="49">
                  <c:v>2.5933999999999999</c:v>
                </c:pt>
                <c:pt idx="50">
                  <c:v>2.6147999999999998</c:v>
                </c:pt>
                <c:pt idx="51">
                  <c:v>2.6361999999999997</c:v>
                </c:pt>
                <c:pt idx="52">
                  <c:v>2.6575999999999995</c:v>
                </c:pt>
                <c:pt idx="53">
                  <c:v>2.6789999999999994</c:v>
                </c:pt>
                <c:pt idx="54">
                  <c:v>2.7003999999999992</c:v>
                </c:pt>
                <c:pt idx="55">
                  <c:v>2.7217999999999991</c:v>
                </c:pt>
                <c:pt idx="56">
                  <c:v>2.743199999999999</c:v>
                </c:pt>
                <c:pt idx="57">
                  <c:v>2.7645999999999988</c:v>
                </c:pt>
                <c:pt idx="58">
                  <c:v>2.7859999999999987</c:v>
                </c:pt>
                <c:pt idx="59">
                  <c:v>2.8073999999999986</c:v>
                </c:pt>
                <c:pt idx="60">
                  <c:v>2.8287999999999984</c:v>
                </c:pt>
                <c:pt idx="61">
                  <c:v>2.8501999999999983</c:v>
                </c:pt>
                <c:pt idx="62">
                  <c:v>2.8715999999999982</c:v>
                </c:pt>
                <c:pt idx="63">
                  <c:v>2.892999999999998</c:v>
                </c:pt>
                <c:pt idx="64">
                  <c:v>2.9143999999999979</c:v>
                </c:pt>
                <c:pt idx="65">
                  <c:v>2.9357999999999977</c:v>
                </c:pt>
                <c:pt idx="66">
                  <c:v>2.9571999999999976</c:v>
                </c:pt>
                <c:pt idx="67">
                  <c:v>2.9785999999999975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3.0576923076923075</c:v>
                </c:pt>
                <c:pt idx="91">
                  <c:v>3.115384615384615</c:v>
                </c:pt>
                <c:pt idx="92">
                  <c:v>3.1730769230769225</c:v>
                </c:pt>
                <c:pt idx="93">
                  <c:v>3.2307692307692299</c:v>
                </c:pt>
                <c:pt idx="94">
                  <c:v>3.2884615384615374</c:v>
                </c:pt>
                <c:pt idx="95">
                  <c:v>3.3461538461538449</c:v>
                </c:pt>
                <c:pt idx="96">
                  <c:v>3.4038461538461524</c:v>
                </c:pt>
                <c:pt idx="97">
                  <c:v>3.4615384615384599</c:v>
                </c:pt>
                <c:pt idx="98">
                  <c:v>3.5192307692307674</c:v>
                </c:pt>
                <c:pt idx="99">
                  <c:v>3.5769230769230749</c:v>
                </c:pt>
                <c:pt idx="100">
                  <c:v>3.6346153846153824</c:v>
                </c:pt>
                <c:pt idx="101">
                  <c:v>3.6923076923076898</c:v>
                </c:pt>
                <c:pt idx="102">
                  <c:v>3.7499999999999973</c:v>
                </c:pt>
                <c:pt idx="103">
                  <c:v>3.8076923076923048</c:v>
                </c:pt>
                <c:pt idx="104">
                  <c:v>3.8653846153846123</c:v>
                </c:pt>
                <c:pt idx="105">
                  <c:v>3.9230769230769198</c:v>
                </c:pt>
                <c:pt idx="106">
                  <c:v>3.9807692307692273</c:v>
                </c:pt>
                <c:pt idx="107">
                  <c:v>4.0384615384615348</c:v>
                </c:pt>
                <c:pt idx="108">
                  <c:v>4.0961538461538423</c:v>
                </c:pt>
                <c:pt idx="109">
                  <c:v>4.1538461538461497</c:v>
                </c:pt>
                <c:pt idx="110">
                  <c:v>4.2115384615384572</c:v>
                </c:pt>
                <c:pt idx="111">
                  <c:v>4.2692307692307647</c:v>
                </c:pt>
                <c:pt idx="112">
                  <c:v>4.3269230769230722</c:v>
                </c:pt>
                <c:pt idx="113">
                  <c:v>4.3846153846153797</c:v>
                </c:pt>
                <c:pt idx="114">
                  <c:v>4.4423076923076872</c:v>
                </c:pt>
                <c:pt idx="115">
                  <c:v>4.5</c:v>
                </c:pt>
              </c:numCache>
            </c:numRef>
          </c:xVal>
          <c:yVal>
            <c:numRef>
              <c:f>'Spettri di risposta NTC'!$AU$5:$AU$120</c:f>
              <c:numCache>
                <c:formatCode>0.00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0.31599839761819787</c:v>
                </c:pt>
                <c:pt idx="3">
                  <c:v>1.7973514374091879</c:v>
                </c:pt>
                <c:pt idx="4">
                  <c:v>4.0440407341706734</c:v>
                </c:pt>
                <c:pt idx="5">
                  <c:v>7.1894057496367534</c:v>
                </c:pt>
                <c:pt idx="6">
                  <c:v>11.233446483807425</c:v>
                </c:pt>
                <c:pt idx="7">
                  <c:v>16.176162936682694</c:v>
                </c:pt>
                <c:pt idx="8">
                  <c:v>18.923659702140466</c:v>
                </c:pt>
                <c:pt idx="9">
                  <c:v>21.671156467598237</c:v>
                </c:pt>
                <c:pt idx="10">
                  <c:v>24.418653233056006</c:v>
                </c:pt>
                <c:pt idx="11">
                  <c:v>27.166149998513784</c:v>
                </c:pt>
                <c:pt idx="12">
                  <c:v>29.91364676397156</c:v>
                </c:pt>
                <c:pt idx="13">
                  <c:v>32.661143529429332</c:v>
                </c:pt>
                <c:pt idx="14">
                  <c:v>35.408640294887107</c:v>
                </c:pt>
                <c:pt idx="15">
                  <c:v>38.156137060344875</c:v>
                </c:pt>
                <c:pt idx="16">
                  <c:v>40.90363382580265</c:v>
                </c:pt>
                <c:pt idx="17">
                  <c:v>43.651130591260433</c:v>
                </c:pt>
                <c:pt idx="18">
                  <c:v>46.398627356718201</c:v>
                </c:pt>
                <c:pt idx="19">
                  <c:v>49.146124122175976</c:v>
                </c:pt>
                <c:pt idx="20">
                  <c:v>51.893620887633752</c:v>
                </c:pt>
                <c:pt idx="21">
                  <c:v>54.641117653091513</c:v>
                </c:pt>
                <c:pt idx="22">
                  <c:v>57.388614418549288</c:v>
                </c:pt>
                <c:pt idx="23">
                  <c:v>60.136111184007042</c:v>
                </c:pt>
                <c:pt idx="24">
                  <c:v>62.883607949464832</c:v>
                </c:pt>
                <c:pt idx="25">
                  <c:v>65.631104714922586</c:v>
                </c:pt>
                <c:pt idx="26">
                  <c:v>68.378601480380354</c:v>
                </c:pt>
                <c:pt idx="27">
                  <c:v>71.126098245838151</c:v>
                </c:pt>
                <c:pt idx="28">
                  <c:v>71.126098245838151</c:v>
                </c:pt>
                <c:pt idx="29">
                  <c:v>73.873595011295919</c:v>
                </c:pt>
                <c:pt idx="30">
                  <c:v>76.621091776753687</c:v>
                </c:pt>
                <c:pt idx="31">
                  <c:v>79.368588542211441</c:v>
                </c:pt>
                <c:pt idx="32">
                  <c:v>82.116085307669209</c:v>
                </c:pt>
                <c:pt idx="33">
                  <c:v>84.863582073126992</c:v>
                </c:pt>
                <c:pt idx="34">
                  <c:v>87.611078838584774</c:v>
                </c:pt>
                <c:pt idx="35">
                  <c:v>90.358575604042528</c:v>
                </c:pt>
                <c:pt idx="36">
                  <c:v>93.106072369500296</c:v>
                </c:pt>
                <c:pt idx="37">
                  <c:v>95.853569134958065</c:v>
                </c:pt>
                <c:pt idx="38">
                  <c:v>98.601065900415847</c:v>
                </c:pt>
                <c:pt idx="39">
                  <c:v>101.34856266587362</c:v>
                </c:pt>
                <c:pt idx="40">
                  <c:v>104.09605943133135</c:v>
                </c:pt>
                <c:pt idx="41">
                  <c:v>106.84355619678915</c:v>
                </c:pt>
                <c:pt idx="42">
                  <c:v>109.59105296224691</c:v>
                </c:pt>
                <c:pt idx="43">
                  <c:v>112.33854972770469</c:v>
                </c:pt>
                <c:pt idx="44">
                  <c:v>115.08604649316244</c:v>
                </c:pt>
                <c:pt idx="45">
                  <c:v>117.83354325862021</c:v>
                </c:pt>
                <c:pt idx="46">
                  <c:v>120.58104002407799</c:v>
                </c:pt>
                <c:pt idx="47">
                  <c:v>123.32853678953575</c:v>
                </c:pt>
                <c:pt idx="48">
                  <c:v>126.07603355499356</c:v>
                </c:pt>
                <c:pt idx="49">
                  <c:v>126.07603355499359</c:v>
                </c:pt>
                <c:pt idx="50">
                  <c:v>126.07603355499359</c:v>
                </c:pt>
                <c:pt idx="51">
                  <c:v>126.07603355499359</c:v>
                </c:pt>
                <c:pt idx="52">
                  <c:v>126.07603355499359</c:v>
                </c:pt>
                <c:pt idx="53">
                  <c:v>126.07603355499359</c:v>
                </c:pt>
                <c:pt idx="54">
                  <c:v>126.07603355499359</c:v>
                </c:pt>
                <c:pt idx="55">
                  <c:v>126.07603355499359</c:v>
                </c:pt>
                <c:pt idx="56">
                  <c:v>126.07603355499356</c:v>
                </c:pt>
                <c:pt idx="57">
                  <c:v>126.0760335549936</c:v>
                </c:pt>
                <c:pt idx="58">
                  <c:v>126.0760335549936</c:v>
                </c:pt>
                <c:pt idx="59">
                  <c:v>126.07603355499359</c:v>
                </c:pt>
                <c:pt idx="60">
                  <c:v>126.07603355499359</c:v>
                </c:pt>
                <c:pt idx="61">
                  <c:v>126.07603355499359</c:v>
                </c:pt>
                <c:pt idx="62">
                  <c:v>126.0760335549936</c:v>
                </c:pt>
                <c:pt idx="63">
                  <c:v>126.0760335549936</c:v>
                </c:pt>
                <c:pt idx="64">
                  <c:v>126.07603355499359</c:v>
                </c:pt>
                <c:pt idx="65">
                  <c:v>126.07603355499359</c:v>
                </c:pt>
                <c:pt idx="66">
                  <c:v>126.07603355499359</c:v>
                </c:pt>
                <c:pt idx="67">
                  <c:v>126.07603355499359</c:v>
                </c:pt>
                <c:pt idx="68">
                  <c:v>126.0760335549936</c:v>
                </c:pt>
                <c:pt idx="69">
                  <c:v>126.0760335549936</c:v>
                </c:pt>
                <c:pt idx="70">
                  <c:v>126.0760335549936</c:v>
                </c:pt>
                <c:pt idx="71">
                  <c:v>126.0760335549936</c:v>
                </c:pt>
                <c:pt idx="72">
                  <c:v>126.0760335549936</c:v>
                </c:pt>
                <c:pt idx="73">
                  <c:v>126.0760335549936</c:v>
                </c:pt>
                <c:pt idx="74">
                  <c:v>126.0760335549936</c:v>
                </c:pt>
                <c:pt idx="75">
                  <c:v>126.0760335549936</c:v>
                </c:pt>
                <c:pt idx="76">
                  <c:v>126.0760335549936</c:v>
                </c:pt>
                <c:pt idx="77">
                  <c:v>126.0760335549936</c:v>
                </c:pt>
                <c:pt idx="78">
                  <c:v>126.0760335549936</c:v>
                </c:pt>
                <c:pt idx="79">
                  <c:v>126.0760335549936</c:v>
                </c:pt>
                <c:pt idx="80">
                  <c:v>126.0760335549936</c:v>
                </c:pt>
                <c:pt idx="81">
                  <c:v>126.0760335549936</c:v>
                </c:pt>
                <c:pt idx="82">
                  <c:v>126.0760335549936</c:v>
                </c:pt>
                <c:pt idx="83">
                  <c:v>126.0760335549936</c:v>
                </c:pt>
                <c:pt idx="84">
                  <c:v>126.0760335549936</c:v>
                </c:pt>
                <c:pt idx="85">
                  <c:v>126.0760335549936</c:v>
                </c:pt>
                <c:pt idx="86">
                  <c:v>126.0760335549936</c:v>
                </c:pt>
                <c:pt idx="87">
                  <c:v>126.0760335549936</c:v>
                </c:pt>
                <c:pt idx="88">
                  <c:v>126.0760335549936</c:v>
                </c:pt>
                <c:pt idx="89">
                  <c:v>126.0760335549936</c:v>
                </c:pt>
                <c:pt idx="90">
                  <c:v>126.07603355499359</c:v>
                </c:pt>
                <c:pt idx="91">
                  <c:v>126.07603355499359</c:v>
                </c:pt>
                <c:pt idx="92">
                  <c:v>126.0760335549936</c:v>
                </c:pt>
                <c:pt idx="93">
                  <c:v>126.07603355499359</c:v>
                </c:pt>
                <c:pt idx="94">
                  <c:v>126.07603355499359</c:v>
                </c:pt>
                <c:pt idx="95">
                  <c:v>126.07603355499359</c:v>
                </c:pt>
                <c:pt idx="96">
                  <c:v>126.07603355499359</c:v>
                </c:pt>
                <c:pt idx="97">
                  <c:v>126.07603355499359</c:v>
                </c:pt>
                <c:pt idx="98">
                  <c:v>126.07603355499359</c:v>
                </c:pt>
                <c:pt idx="99">
                  <c:v>126.0760335549936</c:v>
                </c:pt>
                <c:pt idx="100">
                  <c:v>126.07603355499359</c:v>
                </c:pt>
                <c:pt idx="101">
                  <c:v>126.07603355499359</c:v>
                </c:pt>
                <c:pt idx="102">
                  <c:v>126.0760335549936</c:v>
                </c:pt>
                <c:pt idx="103">
                  <c:v>126.0760335549936</c:v>
                </c:pt>
                <c:pt idx="104">
                  <c:v>126.0760335549936</c:v>
                </c:pt>
                <c:pt idx="105">
                  <c:v>126.07603355499359</c:v>
                </c:pt>
                <c:pt idx="106">
                  <c:v>126.07603355499359</c:v>
                </c:pt>
                <c:pt idx="107">
                  <c:v>126.0760335549936</c:v>
                </c:pt>
                <c:pt idx="108">
                  <c:v>126.07603355499359</c:v>
                </c:pt>
                <c:pt idx="109">
                  <c:v>126.0760335549936</c:v>
                </c:pt>
                <c:pt idx="110">
                  <c:v>126.07603355499359</c:v>
                </c:pt>
                <c:pt idx="111">
                  <c:v>126.07603355499359</c:v>
                </c:pt>
                <c:pt idx="112">
                  <c:v>126.0760335549936</c:v>
                </c:pt>
                <c:pt idx="113">
                  <c:v>126.07603355499359</c:v>
                </c:pt>
                <c:pt idx="114">
                  <c:v>126.07603355499359</c:v>
                </c:pt>
                <c:pt idx="115">
                  <c:v>126.0760335549936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5D-4AE5-B680-85E4B6DB2B97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NTC'!$AP$5:$AP$120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5.3333333333333337E-2</c:v>
                </c:pt>
                <c:pt idx="3">
                  <c:v>0.10666666666666667</c:v>
                </c:pt>
                <c:pt idx="4">
                  <c:v>0.16</c:v>
                </c:pt>
                <c:pt idx="5">
                  <c:v>0.21333333333333332</c:v>
                </c:pt>
                <c:pt idx="6">
                  <c:v>0.26666666666666666</c:v>
                </c:pt>
                <c:pt idx="7">
                  <c:v>0.32</c:v>
                </c:pt>
                <c:pt idx="8">
                  <c:v>0.37137999999999999</c:v>
                </c:pt>
                <c:pt idx="9">
                  <c:v>0.42275999999999997</c:v>
                </c:pt>
                <c:pt idx="10">
                  <c:v>0.47413999999999995</c:v>
                </c:pt>
                <c:pt idx="11">
                  <c:v>0.52551999999999999</c:v>
                </c:pt>
                <c:pt idx="12">
                  <c:v>0.57689999999999997</c:v>
                </c:pt>
                <c:pt idx="13">
                  <c:v>0.62827999999999995</c:v>
                </c:pt>
                <c:pt idx="14">
                  <c:v>0.67965999999999993</c:v>
                </c:pt>
                <c:pt idx="15">
                  <c:v>0.73103999999999991</c:v>
                </c:pt>
                <c:pt idx="16">
                  <c:v>0.78241999999999989</c:v>
                </c:pt>
                <c:pt idx="17">
                  <c:v>0.83379999999999987</c:v>
                </c:pt>
                <c:pt idx="18">
                  <c:v>0.88517999999999986</c:v>
                </c:pt>
                <c:pt idx="19">
                  <c:v>0.93655999999999984</c:v>
                </c:pt>
                <c:pt idx="20">
                  <c:v>0.98793999999999982</c:v>
                </c:pt>
                <c:pt idx="21">
                  <c:v>1.0393199999999998</c:v>
                </c:pt>
                <c:pt idx="22">
                  <c:v>1.0906999999999998</c:v>
                </c:pt>
                <c:pt idx="23">
                  <c:v>1.1420799999999998</c:v>
                </c:pt>
                <c:pt idx="24">
                  <c:v>1.1934599999999997</c:v>
                </c:pt>
                <c:pt idx="25">
                  <c:v>1.2448399999999997</c:v>
                </c:pt>
                <c:pt idx="26">
                  <c:v>1.2962199999999997</c:v>
                </c:pt>
                <c:pt idx="27">
                  <c:v>1.3475999999999999</c:v>
                </c:pt>
                <c:pt idx="28">
                  <c:v>1.3475999999999999</c:v>
                </c:pt>
                <c:pt idx="29">
                  <c:v>1.3989799999999999</c:v>
                </c:pt>
                <c:pt idx="30">
                  <c:v>1.4503599999999999</c:v>
                </c:pt>
                <c:pt idx="31">
                  <c:v>1.5017399999999999</c:v>
                </c:pt>
                <c:pt idx="32">
                  <c:v>1.5531199999999998</c:v>
                </c:pt>
                <c:pt idx="33">
                  <c:v>1.6044999999999998</c:v>
                </c:pt>
                <c:pt idx="34">
                  <c:v>1.6558799999999998</c:v>
                </c:pt>
                <c:pt idx="35">
                  <c:v>1.7072599999999998</c:v>
                </c:pt>
                <c:pt idx="36">
                  <c:v>1.7586399999999998</c:v>
                </c:pt>
                <c:pt idx="37">
                  <c:v>1.8100199999999997</c:v>
                </c:pt>
                <c:pt idx="38">
                  <c:v>1.8613999999999997</c:v>
                </c:pt>
                <c:pt idx="39">
                  <c:v>1.9127799999999997</c:v>
                </c:pt>
                <c:pt idx="40">
                  <c:v>1.9641599999999997</c:v>
                </c:pt>
                <c:pt idx="41">
                  <c:v>2.0155399999999997</c:v>
                </c:pt>
                <c:pt idx="42">
                  <c:v>2.0669199999999996</c:v>
                </c:pt>
                <c:pt idx="43">
                  <c:v>2.1182999999999996</c:v>
                </c:pt>
                <c:pt idx="44">
                  <c:v>2.1696799999999996</c:v>
                </c:pt>
                <c:pt idx="45">
                  <c:v>2.2210599999999996</c:v>
                </c:pt>
                <c:pt idx="46">
                  <c:v>2.2724399999999996</c:v>
                </c:pt>
                <c:pt idx="47">
                  <c:v>2.3238199999999996</c:v>
                </c:pt>
                <c:pt idx="48">
                  <c:v>2.3752</c:v>
                </c:pt>
                <c:pt idx="49">
                  <c:v>2.4064399999999999</c:v>
                </c:pt>
                <c:pt idx="50">
                  <c:v>2.4376799999999998</c:v>
                </c:pt>
                <c:pt idx="51">
                  <c:v>2.4689199999999998</c:v>
                </c:pt>
                <c:pt idx="52">
                  <c:v>2.5001599999999997</c:v>
                </c:pt>
                <c:pt idx="53">
                  <c:v>2.5313999999999997</c:v>
                </c:pt>
                <c:pt idx="54">
                  <c:v>2.5626399999999996</c:v>
                </c:pt>
                <c:pt idx="55">
                  <c:v>2.5938799999999995</c:v>
                </c:pt>
                <c:pt idx="56">
                  <c:v>2.6251199999999995</c:v>
                </c:pt>
                <c:pt idx="57">
                  <c:v>2.6563599999999994</c:v>
                </c:pt>
                <c:pt idx="58">
                  <c:v>2.6875999999999993</c:v>
                </c:pt>
                <c:pt idx="59">
                  <c:v>2.7188399999999993</c:v>
                </c:pt>
                <c:pt idx="60">
                  <c:v>2.7500799999999992</c:v>
                </c:pt>
                <c:pt idx="61">
                  <c:v>2.7813199999999991</c:v>
                </c:pt>
                <c:pt idx="62">
                  <c:v>2.8125599999999991</c:v>
                </c:pt>
                <c:pt idx="63">
                  <c:v>2.843799999999999</c:v>
                </c:pt>
                <c:pt idx="64">
                  <c:v>2.8750399999999989</c:v>
                </c:pt>
                <c:pt idx="65">
                  <c:v>2.9062799999999989</c:v>
                </c:pt>
                <c:pt idx="66">
                  <c:v>2.9375199999999988</c:v>
                </c:pt>
                <c:pt idx="67">
                  <c:v>2.9687599999999987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3.0576923076923075</c:v>
                </c:pt>
                <c:pt idx="91">
                  <c:v>3.115384615384615</c:v>
                </c:pt>
                <c:pt idx="92">
                  <c:v>3.1730769230769225</c:v>
                </c:pt>
                <c:pt idx="93">
                  <c:v>3.2307692307692299</c:v>
                </c:pt>
                <c:pt idx="94">
                  <c:v>3.2884615384615374</c:v>
                </c:pt>
                <c:pt idx="95">
                  <c:v>3.3461538461538449</c:v>
                </c:pt>
                <c:pt idx="96">
                  <c:v>3.4038461538461524</c:v>
                </c:pt>
                <c:pt idx="97">
                  <c:v>3.4615384615384599</c:v>
                </c:pt>
                <c:pt idx="98">
                  <c:v>3.5192307692307674</c:v>
                </c:pt>
                <c:pt idx="99">
                  <c:v>3.5769230769230749</c:v>
                </c:pt>
                <c:pt idx="100">
                  <c:v>3.6346153846153824</c:v>
                </c:pt>
                <c:pt idx="101">
                  <c:v>3.6923076923076898</c:v>
                </c:pt>
                <c:pt idx="102">
                  <c:v>3.7499999999999973</c:v>
                </c:pt>
                <c:pt idx="103">
                  <c:v>3.8076923076923048</c:v>
                </c:pt>
                <c:pt idx="104">
                  <c:v>3.8653846153846123</c:v>
                </c:pt>
                <c:pt idx="105">
                  <c:v>3.9230769230769198</c:v>
                </c:pt>
                <c:pt idx="106">
                  <c:v>3.9807692307692273</c:v>
                </c:pt>
                <c:pt idx="107">
                  <c:v>4.0384615384615348</c:v>
                </c:pt>
                <c:pt idx="108">
                  <c:v>4.0961538461538423</c:v>
                </c:pt>
                <c:pt idx="109">
                  <c:v>4.1538461538461497</c:v>
                </c:pt>
                <c:pt idx="110">
                  <c:v>4.2115384615384572</c:v>
                </c:pt>
                <c:pt idx="111">
                  <c:v>4.2692307692307647</c:v>
                </c:pt>
                <c:pt idx="112">
                  <c:v>4.3269230769230722</c:v>
                </c:pt>
                <c:pt idx="113">
                  <c:v>4.3846153846153797</c:v>
                </c:pt>
                <c:pt idx="114">
                  <c:v>4.4423076923076872</c:v>
                </c:pt>
                <c:pt idx="115">
                  <c:v>4.5</c:v>
                </c:pt>
              </c:numCache>
            </c:numRef>
          </c:xVal>
          <c:yVal>
            <c:numRef>
              <c:f>'Spettri di risposta NTC'!$AR$5:$AR$120</c:f>
              <c:numCache>
                <c:formatCode>0.00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0.23423430856228661</c:v>
                </c:pt>
                <c:pt idx="3">
                  <c:v>1.3259502579389397</c:v>
                </c:pt>
                <c:pt idx="4">
                  <c:v>2.983388080362614</c:v>
                </c:pt>
                <c:pt idx="5">
                  <c:v>5.3038010317557571</c:v>
                </c:pt>
                <c:pt idx="6">
                  <c:v>8.2871891121183729</c:v>
                </c:pt>
                <c:pt idx="7">
                  <c:v>11.933552321450456</c:v>
                </c:pt>
                <c:pt idx="8">
                  <c:v>13.849633316063342</c:v>
                </c:pt>
                <c:pt idx="9">
                  <c:v>15.765714310676231</c:v>
                </c:pt>
                <c:pt idx="10">
                  <c:v>17.681795305289118</c:v>
                </c:pt>
                <c:pt idx="11">
                  <c:v>19.597876299902012</c:v>
                </c:pt>
                <c:pt idx="12">
                  <c:v>21.513957294514899</c:v>
                </c:pt>
                <c:pt idx="13">
                  <c:v>23.430038289127783</c:v>
                </c:pt>
                <c:pt idx="14">
                  <c:v>25.346119283740673</c:v>
                </c:pt>
                <c:pt idx="15">
                  <c:v>27.262200278353557</c:v>
                </c:pt>
                <c:pt idx="16">
                  <c:v>29.178281272966455</c:v>
                </c:pt>
                <c:pt idx="17">
                  <c:v>31.094362267579331</c:v>
                </c:pt>
                <c:pt idx="18">
                  <c:v>33.010443262192226</c:v>
                </c:pt>
                <c:pt idx="19">
                  <c:v>34.926524256805102</c:v>
                </c:pt>
                <c:pt idx="20">
                  <c:v>36.842605251418</c:v>
                </c:pt>
                <c:pt idx="21">
                  <c:v>38.758686246030884</c:v>
                </c:pt>
                <c:pt idx="22">
                  <c:v>40.674767240643781</c:v>
                </c:pt>
                <c:pt idx="23">
                  <c:v>42.590848235256665</c:v>
                </c:pt>
                <c:pt idx="24">
                  <c:v>44.506929229869549</c:v>
                </c:pt>
                <c:pt idx="25">
                  <c:v>46.423010224482432</c:v>
                </c:pt>
                <c:pt idx="26">
                  <c:v>48.339091219095323</c:v>
                </c:pt>
                <c:pt idx="27">
                  <c:v>50.255172213708235</c:v>
                </c:pt>
                <c:pt idx="28">
                  <c:v>50.255172213708235</c:v>
                </c:pt>
                <c:pt idx="29">
                  <c:v>52.171253208321119</c:v>
                </c:pt>
                <c:pt idx="30">
                  <c:v>54.087334202933988</c:v>
                </c:pt>
                <c:pt idx="31">
                  <c:v>56.003415197546886</c:v>
                </c:pt>
                <c:pt idx="32">
                  <c:v>57.91949619215977</c:v>
                </c:pt>
                <c:pt idx="33">
                  <c:v>59.835577186772653</c:v>
                </c:pt>
                <c:pt idx="34">
                  <c:v>61.751658181385551</c:v>
                </c:pt>
                <c:pt idx="35">
                  <c:v>63.667739175998435</c:v>
                </c:pt>
                <c:pt idx="36">
                  <c:v>65.583820170611332</c:v>
                </c:pt>
                <c:pt idx="37">
                  <c:v>67.499901165224216</c:v>
                </c:pt>
                <c:pt idx="38">
                  <c:v>69.4159821598371</c:v>
                </c:pt>
                <c:pt idx="39">
                  <c:v>71.332063154449997</c:v>
                </c:pt>
                <c:pt idx="40">
                  <c:v>73.248144149062881</c:v>
                </c:pt>
                <c:pt idx="41">
                  <c:v>75.164225143675765</c:v>
                </c:pt>
                <c:pt idx="42">
                  <c:v>77.080306138288663</c:v>
                </c:pt>
                <c:pt idx="43">
                  <c:v>78.996387132901546</c:v>
                </c:pt>
                <c:pt idx="44">
                  <c:v>80.91246812751443</c:v>
                </c:pt>
                <c:pt idx="45">
                  <c:v>82.828549122127328</c:v>
                </c:pt>
                <c:pt idx="46">
                  <c:v>84.744630116740211</c:v>
                </c:pt>
                <c:pt idx="47">
                  <c:v>86.660711111353095</c:v>
                </c:pt>
                <c:pt idx="48">
                  <c:v>88.576792105965993</c:v>
                </c:pt>
                <c:pt idx="49">
                  <c:v>88.576792105966007</c:v>
                </c:pt>
                <c:pt idx="50">
                  <c:v>88.576792105966007</c:v>
                </c:pt>
                <c:pt idx="51">
                  <c:v>88.576792105966007</c:v>
                </c:pt>
                <c:pt idx="52">
                  <c:v>88.576792105966007</c:v>
                </c:pt>
                <c:pt idx="53">
                  <c:v>88.576792105966007</c:v>
                </c:pt>
                <c:pt idx="54">
                  <c:v>88.576792105965993</c:v>
                </c:pt>
                <c:pt idx="55">
                  <c:v>88.576792105965993</c:v>
                </c:pt>
                <c:pt idx="56">
                  <c:v>88.576792105966007</c:v>
                </c:pt>
                <c:pt idx="57">
                  <c:v>88.576792105965993</c:v>
                </c:pt>
                <c:pt idx="58">
                  <c:v>88.576792105965993</c:v>
                </c:pt>
                <c:pt idx="59">
                  <c:v>88.576792105965993</c:v>
                </c:pt>
                <c:pt idx="60">
                  <c:v>88.576792105965993</c:v>
                </c:pt>
                <c:pt idx="61">
                  <c:v>88.576792105965993</c:v>
                </c:pt>
                <c:pt idx="62">
                  <c:v>88.576792105966007</c:v>
                </c:pt>
                <c:pt idx="63">
                  <c:v>88.576792105965993</c:v>
                </c:pt>
                <c:pt idx="64">
                  <c:v>88.576792105965993</c:v>
                </c:pt>
                <c:pt idx="65">
                  <c:v>88.576792105965993</c:v>
                </c:pt>
                <c:pt idx="66">
                  <c:v>88.576792105965993</c:v>
                </c:pt>
                <c:pt idx="67">
                  <c:v>88.576792105966007</c:v>
                </c:pt>
                <c:pt idx="68">
                  <c:v>88.576792105965993</c:v>
                </c:pt>
                <c:pt idx="69">
                  <c:v>88.576792105965993</c:v>
                </c:pt>
                <c:pt idx="70">
                  <c:v>88.576792105965993</c:v>
                </c:pt>
                <c:pt idx="71">
                  <c:v>88.576792105965993</c:v>
                </c:pt>
                <c:pt idx="72">
                  <c:v>88.576792105965993</c:v>
                </c:pt>
                <c:pt idx="73">
                  <c:v>88.576792105965993</c:v>
                </c:pt>
                <c:pt idx="74">
                  <c:v>88.576792105965993</c:v>
                </c:pt>
                <c:pt idx="75">
                  <c:v>88.576792105965993</c:v>
                </c:pt>
                <c:pt idx="76">
                  <c:v>88.576792105965993</c:v>
                </c:pt>
                <c:pt idx="77">
                  <c:v>88.576792105965993</c:v>
                </c:pt>
                <c:pt idx="78">
                  <c:v>88.576792105965993</c:v>
                </c:pt>
                <c:pt idx="79">
                  <c:v>88.576792105965993</c:v>
                </c:pt>
                <c:pt idx="80">
                  <c:v>88.576792105965993</c:v>
                </c:pt>
                <c:pt idx="81">
                  <c:v>88.576792105965993</c:v>
                </c:pt>
                <c:pt idx="82">
                  <c:v>88.576792105965993</c:v>
                </c:pt>
                <c:pt idx="83">
                  <c:v>88.576792105965993</c:v>
                </c:pt>
                <c:pt idx="84">
                  <c:v>88.576792105965993</c:v>
                </c:pt>
                <c:pt idx="85">
                  <c:v>88.576792105965993</c:v>
                </c:pt>
                <c:pt idx="86">
                  <c:v>88.576792105965993</c:v>
                </c:pt>
                <c:pt idx="87">
                  <c:v>88.576792105965993</c:v>
                </c:pt>
                <c:pt idx="88">
                  <c:v>88.576792105965993</c:v>
                </c:pt>
                <c:pt idx="89">
                  <c:v>88.576792105965993</c:v>
                </c:pt>
                <c:pt idx="90">
                  <c:v>88.576792105966007</c:v>
                </c:pt>
                <c:pt idx="91">
                  <c:v>88.576792105965993</c:v>
                </c:pt>
                <c:pt idx="92">
                  <c:v>88.576792105965993</c:v>
                </c:pt>
                <c:pt idx="93">
                  <c:v>88.576792105965993</c:v>
                </c:pt>
                <c:pt idx="94">
                  <c:v>88.576792105966007</c:v>
                </c:pt>
                <c:pt idx="95">
                  <c:v>88.576792105965993</c:v>
                </c:pt>
                <c:pt idx="96">
                  <c:v>88.576792105965993</c:v>
                </c:pt>
                <c:pt idx="97">
                  <c:v>88.576792105966007</c:v>
                </c:pt>
                <c:pt idx="98">
                  <c:v>88.576792105965993</c:v>
                </c:pt>
                <c:pt idx="99">
                  <c:v>88.576792105965993</c:v>
                </c:pt>
                <c:pt idx="100">
                  <c:v>88.576792105965993</c:v>
                </c:pt>
                <c:pt idx="101">
                  <c:v>88.576792105965993</c:v>
                </c:pt>
                <c:pt idx="102">
                  <c:v>88.576792105965993</c:v>
                </c:pt>
                <c:pt idx="103">
                  <c:v>88.576792105965993</c:v>
                </c:pt>
                <c:pt idx="104">
                  <c:v>88.576792105966007</c:v>
                </c:pt>
                <c:pt idx="105">
                  <c:v>88.576792105965993</c:v>
                </c:pt>
                <c:pt idx="106">
                  <c:v>88.576792105965993</c:v>
                </c:pt>
                <c:pt idx="107">
                  <c:v>88.576792105965993</c:v>
                </c:pt>
                <c:pt idx="108">
                  <c:v>88.576792105966021</c:v>
                </c:pt>
                <c:pt idx="109">
                  <c:v>88.576792105965993</c:v>
                </c:pt>
                <c:pt idx="110">
                  <c:v>88.576792105965993</c:v>
                </c:pt>
                <c:pt idx="111">
                  <c:v>88.576792105966007</c:v>
                </c:pt>
                <c:pt idx="112">
                  <c:v>88.576792105966007</c:v>
                </c:pt>
                <c:pt idx="113">
                  <c:v>88.576792105965978</c:v>
                </c:pt>
                <c:pt idx="114">
                  <c:v>88.576792105965993</c:v>
                </c:pt>
                <c:pt idx="115">
                  <c:v>88.576792105966007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5D-4AE5-B680-85E4B6DB2B97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NTC'!$AM$5:$AM$120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4.6666666666666669E-2</c:v>
                </c:pt>
                <c:pt idx="3">
                  <c:v>9.3333333333333338E-2</c:v>
                </c:pt>
                <c:pt idx="4">
                  <c:v>0.14000000000000001</c:v>
                </c:pt>
                <c:pt idx="5">
                  <c:v>0.1866666666666667</c:v>
                </c:pt>
                <c:pt idx="6">
                  <c:v>0.23333333333333339</c:v>
                </c:pt>
                <c:pt idx="7">
                  <c:v>0.28000000000000003</c:v>
                </c:pt>
                <c:pt idx="8">
                  <c:v>0.32103000000000004</c:v>
                </c:pt>
                <c:pt idx="9">
                  <c:v>0.36206000000000005</c:v>
                </c:pt>
                <c:pt idx="10">
                  <c:v>0.40309000000000006</c:v>
                </c:pt>
                <c:pt idx="11">
                  <c:v>0.44412000000000007</c:v>
                </c:pt>
                <c:pt idx="12">
                  <c:v>0.48515000000000008</c:v>
                </c:pt>
                <c:pt idx="13">
                  <c:v>0.52618000000000009</c:v>
                </c:pt>
                <c:pt idx="14">
                  <c:v>0.5672100000000001</c:v>
                </c:pt>
                <c:pt idx="15">
                  <c:v>0.60824000000000011</c:v>
                </c:pt>
                <c:pt idx="16">
                  <c:v>0.64927000000000012</c:v>
                </c:pt>
                <c:pt idx="17">
                  <c:v>0.69030000000000014</c:v>
                </c:pt>
                <c:pt idx="18">
                  <c:v>0.73133000000000015</c:v>
                </c:pt>
                <c:pt idx="19">
                  <c:v>0.77236000000000016</c:v>
                </c:pt>
                <c:pt idx="20">
                  <c:v>0.81339000000000017</c:v>
                </c:pt>
                <c:pt idx="21">
                  <c:v>0.85442000000000018</c:v>
                </c:pt>
                <c:pt idx="22">
                  <c:v>0.89545000000000019</c:v>
                </c:pt>
                <c:pt idx="23">
                  <c:v>0.9364800000000002</c:v>
                </c:pt>
                <c:pt idx="24">
                  <c:v>0.97751000000000021</c:v>
                </c:pt>
                <c:pt idx="25">
                  <c:v>1.0185400000000002</c:v>
                </c:pt>
                <c:pt idx="26">
                  <c:v>1.0595700000000001</c:v>
                </c:pt>
                <c:pt idx="27">
                  <c:v>1.1006</c:v>
                </c:pt>
                <c:pt idx="28">
                  <c:v>1.1006</c:v>
                </c:pt>
                <c:pt idx="29">
                  <c:v>1.1416299999999999</c:v>
                </c:pt>
                <c:pt idx="30">
                  <c:v>1.1826599999999998</c:v>
                </c:pt>
                <c:pt idx="31">
                  <c:v>1.2236899999999997</c:v>
                </c:pt>
                <c:pt idx="32">
                  <c:v>1.2647199999999996</c:v>
                </c:pt>
                <c:pt idx="33">
                  <c:v>1.3057499999999995</c:v>
                </c:pt>
                <c:pt idx="34">
                  <c:v>1.3467799999999994</c:v>
                </c:pt>
                <c:pt idx="35">
                  <c:v>1.3878099999999993</c:v>
                </c:pt>
                <c:pt idx="36">
                  <c:v>1.4288399999999992</c:v>
                </c:pt>
                <c:pt idx="37">
                  <c:v>1.4698699999999991</c:v>
                </c:pt>
                <c:pt idx="38">
                  <c:v>1.510899999999999</c:v>
                </c:pt>
                <c:pt idx="39">
                  <c:v>1.5519299999999989</c:v>
                </c:pt>
                <c:pt idx="40">
                  <c:v>1.5929599999999988</c:v>
                </c:pt>
                <c:pt idx="41">
                  <c:v>1.6339899999999987</c:v>
                </c:pt>
                <c:pt idx="42">
                  <c:v>1.6750199999999986</c:v>
                </c:pt>
                <c:pt idx="43">
                  <c:v>1.7160499999999985</c:v>
                </c:pt>
                <c:pt idx="44">
                  <c:v>1.7570799999999984</c:v>
                </c:pt>
                <c:pt idx="45">
                  <c:v>1.7981099999999983</c:v>
                </c:pt>
                <c:pt idx="46">
                  <c:v>1.8391399999999982</c:v>
                </c:pt>
                <c:pt idx="47">
                  <c:v>1.8801699999999981</c:v>
                </c:pt>
                <c:pt idx="48">
                  <c:v>1.9212</c:v>
                </c:pt>
                <c:pt idx="49">
                  <c:v>1.9751400000000001</c:v>
                </c:pt>
                <c:pt idx="50">
                  <c:v>2.02908</c:v>
                </c:pt>
                <c:pt idx="51">
                  <c:v>2.0830199999999999</c:v>
                </c:pt>
                <c:pt idx="52">
                  <c:v>2.1369599999999997</c:v>
                </c:pt>
                <c:pt idx="53">
                  <c:v>2.1908999999999996</c:v>
                </c:pt>
                <c:pt idx="54">
                  <c:v>2.2448399999999995</c:v>
                </c:pt>
                <c:pt idx="55">
                  <c:v>2.2987799999999994</c:v>
                </c:pt>
                <c:pt idx="56">
                  <c:v>2.3527199999999993</c:v>
                </c:pt>
                <c:pt idx="57">
                  <c:v>2.4066599999999991</c:v>
                </c:pt>
                <c:pt idx="58">
                  <c:v>2.460599999999999</c:v>
                </c:pt>
                <c:pt idx="59">
                  <c:v>2.5145399999999989</c:v>
                </c:pt>
                <c:pt idx="60">
                  <c:v>2.5684799999999988</c:v>
                </c:pt>
                <c:pt idx="61">
                  <c:v>2.6224199999999986</c:v>
                </c:pt>
                <c:pt idx="62">
                  <c:v>2.6763599999999985</c:v>
                </c:pt>
                <c:pt idx="63">
                  <c:v>2.7302999999999984</c:v>
                </c:pt>
                <c:pt idx="64">
                  <c:v>2.7842399999999983</c:v>
                </c:pt>
                <c:pt idx="65">
                  <c:v>2.8381799999999981</c:v>
                </c:pt>
                <c:pt idx="66">
                  <c:v>2.892119999999998</c:v>
                </c:pt>
                <c:pt idx="67">
                  <c:v>2.9460599999999979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3.0576923076923075</c:v>
                </c:pt>
                <c:pt idx="91">
                  <c:v>3.115384615384615</c:v>
                </c:pt>
                <c:pt idx="92">
                  <c:v>3.1730769230769225</c:v>
                </c:pt>
                <c:pt idx="93">
                  <c:v>3.2307692307692299</c:v>
                </c:pt>
                <c:pt idx="94">
                  <c:v>3.2884615384615374</c:v>
                </c:pt>
                <c:pt idx="95">
                  <c:v>3.3461538461538449</c:v>
                </c:pt>
                <c:pt idx="96">
                  <c:v>3.4038461538461524</c:v>
                </c:pt>
                <c:pt idx="97">
                  <c:v>3.4615384615384599</c:v>
                </c:pt>
                <c:pt idx="98">
                  <c:v>3.5192307692307674</c:v>
                </c:pt>
                <c:pt idx="99">
                  <c:v>3.5769230769230749</c:v>
                </c:pt>
                <c:pt idx="100">
                  <c:v>3.6346153846153824</c:v>
                </c:pt>
                <c:pt idx="101">
                  <c:v>3.6923076923076898</c:v>
                </c:pt>
                <c:pt idx="102">
                  <c:v>3.7499999999999973</c:v>
                </c:pt>
                <c:pt idx="103">
                  <c:v>3.8076923076923048</c:v>
                </c:pt>
                <c:pt idx="104">
                  <c:v>3.8653846153846123</c:v>
                </c:pt>
                <c:pt idx="105">
                  <c:v>3.9230769230769198</c:v>
                </c:pt>
                <c:pt idx="106">
                  <c:v>3.9807692307692273</c:v>
                </c:pt>
                <c:pt idx="107">
                  <c:v>4.0384615384615348</c:v>
                </c:pt>
                <c:pt idx="108">
                  <c:v>4.0961538461538423</c:v>
                </c:pt>
                <c:pt idx="109">
                  <c:v>4.1538461538461497</c:v>
                </c:pt>
                <c:pt idx="110">
                  <c:v>4.2115384615384572</c:v>
                </c:pt>
                <c:pt idx="111">
                  <c:v>4.2692307692307647</c:v>
                </c:pt>
                <c:pt idx="112">
                  <c:v>4.3269230769230722</c:v>
                </c:pt>
                <c:pt idx="113">
                  <c:v>4.3846153846153797</c:v>
                </c:pt>
                <c:pt idx="114">
                  <c:v>4.4423076923076872</c:v>
                </c:pt>
                <c:pt idx="115">
                  <c:v>4.5</c:v>
                </c:pt>
              </c:numCache>
            </c:numRef>
          </c:xVal>
          <c:yVal>
            <c:numRef>
              <c:f>'Spettri di risposta NTC'!$AO$5:$AO$120</c:f>
              <c:numCache>
                <c:formatCode>0.00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7.5171202412192745E-2</c:v>
                </c:pt>
                <c:pt idx="3">
                  <c:v>0.42755017018054919</c:v>
                </c:pt>
                <c:pt idx="4">
                  <c:v>0.9619878829062356</c:v>
                </c:pt>
                <c:pt idx="5">
                  <c:v>1.7102006807221972</c:v>
                </c:pt>
                <c:pt idx="6">
                  <c:v>2.672188563628433</c:v>
                </c:pt>
                <c:pt idx="7">
                  <c:v>3.8479515316249424</c:v>
                </c:pt>
                <c:pt idx="8">
                  <c:v>4.4118138578484123</c:v>
                </c:pt>
                <c:pt idx="9">
                  <c:v>4.9756761840718822</c:v>
                </c:pt>
                <c:pt idx="10">
                  <c:v>5.539538510295352</c:v>
                </c:pt>
                <c:pt idx="11">
                  <c:v>6.103400836518821</c:v>
                </c:pt>
                <c:pt idx="12">
                  <c:v>6.6672631627422909</c:v>
                </c:pt>
                <c:pt idx="13">
                  <c:v>7.2311254889657581</c:v>
                </c:pt>
                <c:pt idx="14">
                  <c:v>7.7949878151892298</c:v>
                </c:pt>
                <c:pt idx="15">
                  <c:v>8.3588501414126988</c:v>
                </c:pt>
                <c:pt idx="16">
                  <c:v>8.9227124676361669</c:v>
                </c:pt>
                <c:pt idx="17">
                  <c:v>9.4865747938596368</c:v>
                </c:pt>
                <c:pt idx="18">
                  <c:v>10.050437120083105</c:v>
                </c:pt>
                <c:pt idx="19">
                  <c:v>10.614299446306575</c:v>
                </c:pt>
                <c:pt idx="20">
                  <c:v>11.178161772530046</c:v>
                </c:pt>
                <c:pt idx="21">
                  <c:v>11.742024098753516</c:v>
                </c:pt>
                <c:pt idx="22">
                  <c:v>12.305886424976984</c:v>
                </c:pt>
                <c:pt idx="23">
                  <c:v>12.869748751200454</c:v>
                </c:pt>
                <c:pt idx="24">
                  <c:v>13.433611077423924</c:v>
                </c:pt>
                <c:pt idx="25">
                  <c:v>13.997473403647394</c:v>
                </c:pt>
                <c:pt idx="26">
                  <c:v>14.561335729870864</c:v>
                </c:pt>
                <c:pt idx="27">
                  <c:v>15.125198056094328</c:v>
                </c:pt>
                <c:pt idx="28">
                  <c:v>15.125198056094328</c:v>
                </c:pt>
                <c:pt idx="29">
                  <c:v>15.689060382317795</c:v>
                </c:pt>
                <c:pt idx="30">
                  <c:v>16.252922708541263</c:v>
                </c:pt>
                <c:pt idx="31">
                  <c:v>16.816785034764731</c:v>
                </c:pt>
                <c:pt idx="32">
                  <c:v>17.380647360988199</c:v>
                </c:pt>
                <c:pt idx="33">
                  <c:v>17.944509687211671</c:v>
                </c:pt>
                <c:pt idx="34">
                  <c:v>18.508372013435135</c:v>
                </c:pt>
                <c:pt idx="35">
                  <c:v>19.072234339658603</c:v>
                </c:pt>
                <c:pt idx="36">
                  <c:v>19.636096665882071</c:v>
                </c:pt>
                <c:pt idx="37">
                  <c:v>20.19995899210554</c:v>
                </c:pt>
                <c:pt idx="38">
                  <c:v>20.763821318329008</c:v>
                </c:pt>
                <c:pt idx="39">
                  <c:v>21.327683644552479</c:v>
                </c:pt>
                <c:pt idx="40">
                  <c:v>21.891545970775944</c:v>
                </c:pt>
                <c:pt idx="41">
                  <c:v>22.455408296999408</c:v>
                </c:pt>
                <c:pt idx="42">
                  <c:v>23.019270623222877</c:v>
                </c:pt>
                <c:pt idx="43">
                  <c:v>23.583132949446345</c:v>
                </c:pt>
                <c:pt idx="44">
                  <c:v>24.14699527566982</c:v>
                </c:pt>
                <c:pt idx="45">
                  <c:v>24.710857601893288</c:v>
                </c:pt>
                <c:pt idx="46">
                  <c:v>25.274719928116752</c:v>
                </c:pt>
                <c:pt idx="47">
                  <c:v>25.838582254340213</c:v>
                </c:pt>
                <c:pt idx="48">
                  <c:v>26.402444580563717</c:v>
                </c:pt>
                <c:pt idx="49">
                  <c:v>26.402444580563717</c:v>
                </c:pt>
                <c:pt idx="50">
                  <c:v>26.402444580563717</c:v>
                </c:pt>
                <c:pt idx="51">
                  <c:v>26.402444580563717</c:v>
                </c:pt>
                <c:pt idx="52">
                  <c:v>26.40244458056371</c:v>
                </c:pt>
                <c:pt idx="53">
                  <c:v>26.402444580563717</c:v>
                </c:pt>
                <c:pt idx="54">
                  <c:v>26.402444580563717</c:v>
                </c:pt>
                <c:pt idx="55">
                  <c:v>26.402444580563717</c:v>
                </c:pt>
                <c:pt idx="56">
                  <c:v>26.402444580563717</c:v>
                </c:pt>
                <c:pt idx="57">
                  <c:v>26.40244458056371</c:v>
                </c:pt>
                <c:pt idx="58">
                  <c:v>26.40244458056371</c:v>
                </c:pt>
                <c:pt idx="59">
                  <c:v>26.402444580563717</c:v>
                </c:pt>
                <c:pt idx="60">
                  <c:v>26.402444580563717</c:v>
                </c:pt>
                <c:pt idx="61">
                  <c:v>26.402444580563717</c:v>
                </c:pt>
                <c:pt idx="62">
                  <c:v>26.402444580563717</c:v>
                </c:pt>
                <c:pt idx="63">
                  <c:v>26.40244458056371</c:v>
                </c:pt>
                <c:pt idx="64">
                  <c:v>26.402444580563717</c:v>
                </c:pt>
                <c:pt idx="65">
                  <c:v>26.402444580563717</c:v>
                </c:pt>
                <c:pt idx="66">
                  <c:v>26.402444580563717</c:v>
                </c:pt>
                <c:pt idx="67">
                  <c:v>26.402444580563717</c:v>
                </c:pt>
                <c:pt idx="68">
                  <c:v>26.402444580563717</c:v>
                </c:pt>
                <c:pt idx="69">
                  <c:v>26.402444580563717</c:v>
                </c:pt>
                <c:pt idx="70">
                  <c:v>26.402444580563717</c:v>
                </c:pt>
                <c:pt idx="71">
                  <c:v>26.402444580563717</c:v>
                </c:pt>
                <c:pt idx="72">
                  <c:v>26.402444580563717</c:v>
                </c:pt>
                <c:pt idx="73">
                  <c:v>26.402444580563717</c:v>
                </c:pt>
                <c:pt idx="74">
                  <c:v>26.402444580563717</c:v>
                </c:pt>
                <c:pt idx="75">
                  <c:v>26.402444580563717</c:v>
                </c:pt>
                <c:pt idx="76">
                  <c:v>26.402444580563717</c:v>
                </c:pt>
                <c:pt idx="77">
                  <c:v>26.402444580563717</c:v>
                </c:pt>
                <c:pt idx="78">
                  <c:v>26.402444580563717</c:v>
                </c:pt>
                <c:pt idx="79">
                  <c:v>26.402444580563717</c:v>
                </c:pt>
                <c:pt idx="80">
                  <c:v>26.402444580563717</c:v>
                </c:pt>
                <c:pt idx="81">
                  <c:v>26.402444580563717</c:v>
                </c:pt>
                <c:pt idx="82">
                  <c:v>26.402444580563717</c:v>
                </c:pt>
                <c:pt idx="83">
                  <c:v>26.402444580563717</c:v>
                </c:pt>
                <c:pt idx="84">
                  <c:v>26.402444580563717</c:v>
                </c:pt>
                <c:pt idx="85">
                  <c:v>26.402444580563717</c:v>
                </c:pt>
                <c:pt idx="86">
                  <c:v>26.402444580563717</c:v>
                </c:pt>
                <c:pt idx="87">
                  <c:v>26.402444580563717</c:v>
                </c:pt>
                <c:pt idx="88">
                  <c:v>26.402444580563717</c:v>
                </c:pt>
                <c:pt idx="89">
                  <c:v>26.402444580563717</c:v>
                </c:pt>
                <c:pt idx="90">
                  <c:v>26.402444580563717</c:v>
                </c:pt>
                <c:pt idx="91">
                  <c:v>26.402444580563717</c:v>
                </c:pt>
                <c:pt idx="92">
                  <c:v>26.402444580563717</c:v>
                </c:pt>
                <c:pt idx="93">
                  <c:v>26.402444580563717</c:v>
                </c:pt>
                <c:pt idx="94">
                  <c:v>26.402444580563717</c:v>
                </c:pt>
                <c:pt idx="95">
                  <c:v>26.402444580563717</c:v>
                </c:pt>
                <c:pt idx="96">
                  <c:v>26.402444580563717</c:v>
                </c:pt>
                <c:pt idx="97">
                  <c:v>26.40244458056371</c:v>
                </c:pt>
                <c:pt idx="98">
                  <c:v>26.402444580563717</c:v>
                </c:pt>
                <c:pt idx="99">
                  <c:v>26.402444580563717</c:v>
                </c:pt>
                <c:pt idx="100">
                  <c:v>26.40244458056371</c:v>
                </c:pt>
                <c:pt idx="101">
                  <c:v>26.40244458056371</c:v>
                </c:pt>
                <c:pt idx="102">
                  <c:v>26.402444580563717</c:v>
                </c:pt>
                <c:pt idx="103">
                  <c:v>26.402444580563717</c:v>
                </c:pt>
                <c:pt idx="104">
                  <c:v>26.40244458056371</c:v>
                </c:pt>
                <c:pt idx="105">
                  <c:v>26.402444580563717</c:v>
                </c:pt>
                <c:pt idx="106">
                  <c:v>26.402444580563717</c:v>
                </c:pt>
                <c:pt idx="107">
                  <c:v>26.402444580563717</c:v>
                </c:pt>
                <c:pt idx="108">
                  <c:v>26.402444580563717</c:v>
                </c:pt>
                <c:pt idx="109">
                  <c:v>26.402444580563717</c:v>
                </c:pt>
                <c:pt idx="110">
                  <c:v>26.402444580563717</c:v>
                </c:pt>
                <c:pt idx="111">
                  <c:v>26.402444580563717</c:v>
                </c:pt>
                <c:pt idx="112">
                  <c:v>26.402444580563717</c:v>
                </c:pt>
                <c:pt idx="113">
                  <c:v>26.402444580563717</c:v>
                </c:pt>
                <c:pt idx="114">
                  <c:v>26.402444580563717</c:v>
                </c:pt>
                <c:pt idx="115">
                  <c:v>26.402444580563717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5D-4AE5-B680-85E4B6DB2B97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di risposta NTC'!$AJ$5:$AJ$120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4.5000000000000005E-2</c:v>
                </c:pt>
                <c:pt idx="3">
                  <c:v>9.0000000000000011E-2</c:v>
                </c:pt>
                <c:pt idx="4">
                  <c:v>0.13500000000000001</c:v>
                </c:pt>
                <c:pt idx="5">
                  <c:v>0.18</c:v>
                </c:pt>
                <c:pt idx="6">
                  <c:v>0.22499999999999998</c:v>
                </c:pt>
                <c:pt idx="7">
                  <c:v>0.27</c:v>
                </c:pt>
                <c:pt idx="8">
                  <c:v>0.30973000000000001</c:v>
                </c:pt>
                <c:pt idx="9">
                  <c:v>0.34945999999999999</c:v>
                </c:pt>
                <c:pt idx="10">
                  <c:v>0.38918999999999998</c:v>
                </c:pt>
                <c:pt idx="11">
                  <c:v>0.42891999999999997</c:v>
                </c:pt>
                <c:pt idx="12">
                  <c:v>0.46864999999999996</c:v>
                </c:pt>
                <c:pt idx="13">
                  <c:v>0.50837999999999994</c:v>
                </c:pt>
                <c:pt idx="14">
                  <c:v>0.54810999999999999</c:v>
                </c:pt>
                <c:pt idx="15">
                  <c:v>0.58784000000000003</c:v>
                </c:pt>
                <c:pt idx="16">
                  <c:v>0.62757000000000007</c:v>
                </c:pt>
                <c:pt idx="17">
                  <c:v>0.66730000000000012</c:v>
                </c:pt>
                <c:pt idx="18">
                  <c:v>0.70703000000000016</c:v>
                </c:pt>
                <c:pt idx="19">
                  <c:v>0.7467600000000002</c:v>
                </c:pt>
                <c:pt idx="20">
                  <c:v>0.78649000000000024</c:v>
                </c:pt>
                <c:pt idx="21">
                  <c:v>0.82622000000000029</c:v>
                </c:pt>
                <c:pt idx="22">
                  <c:v>0.86595000000000033</c:v>
                </c:pt>
                <c:pt idx="23">
                  <c:v>0.90568000000000037</c:v>
                </c:pt>
                <c:pt idx="24">
                  <c:v>0.94541000000000042</c:v>
                </c:pt>
                <c:pt idx="25">
                  <c:v>0.98514000000000046</c:v>
                </c:pt>
                <c:pt idx="26">
                  <c:v>1.0248700000000004</c:v>
                </c:pt>
                <c:pt idx="27">
                  <c:v>1.0646</c:v>
                </c:pt>
                <c:pt idx="28">
                  <c:v>1.0646</c:v>
                </c:pt>
                <c:pt idx="29">
                  <c:v>1.10433</c:v>
                </c:pt>
                <c:pt idx="30">
                  <c:v>1.1440600000000001</c:v>
                </c:pt>
                <c:pt idx="31">
                  <c:v>1.1837900000000001</c:v>
                </c:pt>
                <c:pt idx="32">
                  <c:v>1.2235200000000002</c:v>
                </c:pt>
                <c:pt idx="33">
                  <c:v>1.2632500000000002</c:v>
                </c:pt>
                <c:pt idx="34">
                  <c:v>1.3029800000000002</c:v>
                </c:pt>
                <c:pt idx="35">
                  <c:v>1.3427100000000003</c:v>
                </c:pt>
                <c:pt idx="36">
                  <c:v>1.3824400000000003</c:v>
                </c:pt>
                <c:pt idx="37">
                  <c:v>1.4221700000000004</c:v>
                </c:pt>
                <c:pt idx="38">
                  <c:v>1.4619000000000004</c:v>
                </c:pt>
                <c:pt idx="39">
                  <c:v>1.5016300000000005</c:v>
                </c:pt>
                <c:pt idx="40">
                  <c:v>1.5413600000000005</c:v>
                </c:pt>
                <c:pt idx="41">
                  <c:v>1.5810900000000006</c:v>
                </c:pt>
                <c:pt idx="42">
                  <c:v>1.6208200000000006</c:v>
                </c:pt>
                <c:pt idx="43">
                  <c:v>1.6605500000000006</c:v>
                </c:pt>
                <c:pt idx="44">
                  <c:v>1.7002800000000007</c:v>
                </c:pt>
                <c:pt idx="45">
                  <c:v>1.7400100000000007</c:v>
                </c:pt>
                <c:pt idx="46">
                  <c:v>1.7797400000000008</c:v>
                </c:pt>
                <c:pt idx="47">
                  <c:v>1.8194700000000008</c:v>
                </c:pt>
                <c:pt idx="48">
                  <c:v>1.8592</c:v>
                </c:pt>
                <c:pt idx="49">
                  <c:v>1.8877199999999998</c:v>
                </c:pt>
                <c:pt idx="50">
                  <c:v>1.9162399999999997</c:v>
                </c:pt>
                <c:pt idx="51">
                  <c:v>1.9447599999999996</c:v>
                </c:pt>
                <c:pt idx="52">
                  <c:v>1.9732799999999995</c:v>
                </c:pt>
                <c:pt idx="53">
                  <c:v>2.0017999999999994</c:v>
                </c:pt>
                <c:pt idx="54">
                  <c:v>2.0303199999999992</c:v>
                </c:pt>
                <c:pt idx="55">
                  <c:v>2.0588399999999991</c:v>
                </c:pt>
                <c:pt idx="56">
                  <c:v>2.087359999999999</c:v>
                </c:pt>
                <c:pt idx="57">
                  <c:v>2.1158799999999989</c:v>
                </c:pt>
                <c:pt idx="58">
                  <c:v>2.1443999999999988</c:v>
                </c:pt>
                <c:pt idx="59">
                  <c:v>2.1729199999999986</c:v>
                </c:pt>
                <c:pt idx="60">
                  <c:v>2.2014399999999985</c:v>
                </c:pt>
                <c:pt idx="61">
                  <c:v>2.2299599999999984</c:v>
                </c:pt>
                <c:pt idx="62">
                  <c:v>2.2584799999999983</c:v>
                </c:pt>
                <c:pt idx="63">
                  <c:v>2.2869999999999981</c:v>
                </c:pt>
                <c:pt idx="64">
                  <c:v>2.315519999999998</c:v>
                </c:pt>
                <c:pt idx="65">
                  <c:v>2.3440399999999979</c:v>
                </c:pt>
                <c:pt idx="66">
                  <c:v>2.3725599999999978</c:v>
                </c:pt>
                <c:pt idx="67">
                  <c:v>2.4010799999999977</c:v>
                </c:pt>
                <c:pt idx="68">
                  <c:v>2.4295999999999998</c:v>
                </c:pt>
                <c:pt idx="69">
                  <c:v>2.4295999999999998</c:v>
                </c:pt>
                <c:pt idx="70">
                  <c:v>2.4581199999999996</c:v>
                </c:pt>
                <c:pt idx="71">
                  <c:v>2.4866399999999995</c:v>
                </c:pt>
                <c:pt idx="72">
                  <c:v>2.5151599999999994</c:v>
                </c:pt>
                <c:pt idx="73">
                  <c:v>2.5436799999999993</c:v>
                </c:pt>
                <c:pt idx="74">
                  <c:v>2.5721999999999992</c:v>
                </c:pt>
                <c:pt idx="75">
                  <c:v>2.600719999999999</c:v>
                </c:pt>
                <c:pt idx="76">
                  <c:v>2.6292399999999989</c:v>
                </c:pt>
                <c:pt idx="77">
                  <c:v>2.6577599999999988</c:v>
                </c:pt>
                <c:pt idx="78">
                  <c:v>2.6862799999999987</c:v>
                </c:pt>
                <c:pt idx="79">
                  <c:v>2.7147999999999985</c:v>
                </c:pt>
                <c:pt idx="80">
                  <c:v>2.7433199999999984</c:v>
                </c:pt>
                <c:pt idx="81">
                  <c:v>2.7718399999999983</c:v>
                </c:pt>
                <c:pt idx="82">
                  <c:v>2.8003599999999982</c:v>
                </c:pt>
                <c:pt idx="83">
                  <c:v>2.8288799999999981</c:v>
                </c:pt>
                <c:pt idx="84">
                  <c:v>2.8573999999999979</c:v>
                </c:pt>
                <c:pt idx="85">
                  <c:v>2.8859199999999978</c:v>
                </c:pt>
                <c:pt idx="86">
                  <c:v>2.9144399999999977</c:v>
                </c:pt>
                <c:pt idx="87">
                  <c:v>2.9429599999999976</c:v>
                </c:pt>
                <c:pt idx="88">
                  <c:v>2.9714799999999975</c:v>
                </c:pt>
                <c:pt idx="89">
                  <c:v>3</c:v>
                </c:pt>
                <c:pt idx="90">
                  <c:v>3.0576923076923075</c:v>
                </c:pt>
                <c:pt idx="91">
                  <c:v>3.115384615384615</c:v>
                </c:pt>
                <c:pt idx="92">
                  <c:v>3.1730769230769225</c:v>
                </c:pt>
                <c:pt idx="93">
                  <c:v>3.2307692307692299</c:v>
                </c:pt>
                <c:pt idx="94">
                  <c:v>3.2884615384615374</c:v>
                </c:pt>
                <c:pt idx="95">
                  <c:v>3.3461538461538449</c:v>
                </c:pt>
                <c:pt idx="96">
                  <c:v>3.4038461538461524</c:v>
                </c:pt>
                <c:pt idx="97">
                  <c:v>3.4615384615384599</c:v>
                </c:pt>
                <c:pt idx="98">
                  <c:v>3.5192307692307674</c:v>
                </c:pt>
                <c:pt idx="99">
                  <c:v>3.5769230769230749</c:v>
                </c:pt>
                <c:pt idx="100">
                  <c:v>3.6346153846153824</c:v>
                </c:pt>
                <c:pt idx="101">
                  <c:v>3.6923076923076898</c:v>
                </c:pt>
                <c:pt idx="102">
                  <c:v>3.7499999999999973</c:v>
                </c:pt>
                <c:pt idx="103">
                  <c:v>3.8076923076923048</c:v>
                </c:pt>
                <c:pt idx="104">
                  <c:v>3.8653846153846123</c:v>
                </c:pt>
                <c:pt idx="105">
                  <c:v>3.9230769230769198</c:v>
                </c:pt>
                <c:pt idx="106">
                  <c:v>3.9807692307692273</c:v>
                </c:pt>
                <c:pt idx="107">
                  <c:v>4.0384615384615348</c:v>
                </c:pt>
                <c:pt idx="108">
                  <c:v>4.0961538461538423</c:v>
                </c:pt>
                <c:pt idx="109">
                  <c:v>4.1538461538461497</c:v>
                </c:pt>
                <c:pt idx="110">
                  <c:v>4.2115384615384572</c:v>
                </c:pt>
                <c:pt idx="111">
                  <c:v>4.2692307692307647</c:v>
                </c:pt>
                <c:pt idx="112">
                  <c:v>4.3269230769230722</c:v>
                </c:pt>
                <c:pt idx="113">
                  <c:v>4.3846153846153797</c:v>
                </c:pt>
                <c:pt idx="114">
                  <c:v>4.4423076923076872</c:v>
                </c:pt>
                <c:pt idx="115">
                  <c:v>4.5</c:v>
                </c:pt>
              </c:numCache>
            </c:numRef>
          </c:xVal>
          <c:yVal>
            <c:numRef>
              <c:f>'Spettri di risposta NTC'!$AL$5:$AL$120</c:f>
              <c:numCache>
                <c:formatCode>0.00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5.6409910050553749E-2</c:v>
                </c:pt>
                <c:pt idx="3">
                  <c:v>0.32085174271528838</c:v>
                </c:pt>
                <c:pt idx="4">
                  <c:v>0.7219164211093988</c:v>
                </c:pt>
                <c:pt idx="5">
                  <c:v>1.2834069708611531</c:v>
                </c:pt>
                <c:pt idx="6">
                  <c:v>2.0053233919705518</c:v>
                </c:pt>
                <c:pt idx="7">
                  <c:v>2.8876656844375952</c:v>
                </c:pt>
                <c:pt idx="8">
                  <c:v>3.3125803423735416</c:v>
                </c:pt>
                <c:pt idx="9">
                  <c:v>3.7374950003094889</c:v>
                </c:pt>
                <c:pt idx="10">
                  <c:v>4.1624096582454362</c:v>
                </c:pt>
                <c:pt idx="11">
                  <c:v>4.5873243161813821</c:v>
                </c:pt>
                <c:pt idx="12">
                  <c:v>5.012238974117329</c:v>
                </c:pt>
                <c:pt idx="13">
                  <c:v>5.437153632053275</c:v>
                </c:pt>
                <c:pt idx="14">
                  <c:v>5.8620682899892236</c:v>
                </c:pt>
                <c:pt idx="15">
                  <c:v>6.2869829479251704</c:v>
                </c:pt>
                <c:pt idx="16">
                  <c:v>6.7118976058611164</c:v>
                </c:pt>
                <c:pt idx="17">
                  <c:v>7.1368122637970641</c:v>
                </c:pt>
                <c:pt idx="18">
                  <c:v>7.5617269217330128</c:v>
                </c:pt>
                <c:pt idx="19">
                  <c:v>7.9866415796689587</c:v>
                </c:pt>
                <c:pt idx="20">
                  <c:v>8.4115562376049056</c:v>
                </c:pt>
                <c:pt idx="21">
                  <c:v>8.8364708955408542</c:v>
                </c:pt>
                <c:pt idx="22">
                  <c:v>9.261385553476801</c:v>
                </c:pt>
                <c:pt idx="23">
                  <c:v>9.6863002114127497</c:v>
                </c:pt>
                <c:pt idx="24">
                  <c:v>10.111214869348697</c:v>
                </c:pt>
                <c:pt idx="25">
                  <c:v>10.536129527284645</c:v>
                </c:pt>
                <c:pt idx="26">
                  <c:v>10.961044185220587</c:v>
                </c:pt>
                <c:pt idx="27">
                  <c:v>11.38595884315653</c:v>
                </c:pt>
                <c:pt idx="28">
                  <c:v>11.38595884315653</c:v>
                </c:pt>
                <c:pt idx="29">
                  <c:v>11.810873501092477</c:v>
                </c:pt>
                <c:pt idx="30">
                  <c:v>12.235788159028425</c:v>
                </c:pt>
                <c:pt idx="31">
                  <c:v>12.660702816964374</c:v>
                </c:pt>
                <c:pt idx="32">
                  <c:v>13.085617474900319</c:v>
                </c:pt>
                <c:pt idx="33">
                  <c:v>13.51053213283627</c:v>
                </c:pt>
                <c:pt idx="34">
                  <c:v>13.935446790772216</c:v>
                </c:pt>
                <c:pt idx="35">
                  <c:v>14.360361448708161</c:v>
                </c:pt>
                <c:pt idx="36">
                  <c:v>14.785276106644112</c:v>
                </c:pt>
                <c:pt idx="37">
                  <c:v>15.210190764580059</c:v>
                </c:pt>
                <c:pt idx="38">
                  <c:v>15.635105422516004</c:v>
                </c:pt>
                <c:pt idx="39">
                  <c:v>16.060020080451952</c:v>
                </c:pt>
                <c:pt idx="40">
                  <c:v>16.484934738387899</c:v>
                </c:pt>
                <c:pt idx="41">
                  <c:v>16.909849396323843</c:v>
                </c:pt>
                <c:pt idx="42">
                  <c:v>17.334764054259793</c:v>
                </c:pt>
                <c:pt idx="43">
                  <c:v>17.759678712195743</c:v>
                </c:pt>
                <c:pt idx="44">
                  <c:v>18.18459337013169</c:v>
                </c:pt>
                <c:pt idx="45">
                  <c:v>18.609508028067637</c:v>
                </c:pt>
                <c:pt idx="46">
                  <c:v>19.034422686003584</c:v>
                </c:pt>
                <c:pt idx="47">
                  <c:v>19.459337343939531</c:v>
                </c:pt>
                <c:pt idx="48">
                  <c:v>19.884252001875467</c:v>
                </c:pt>
                <c:pt idx="49">
                  <c:v>19.884252001875467</c:v>
                </c:pt>
                <c:pt idx="50">
                  <c:v>19.884252001875467</c:v>
                </c:pt>
                <c:pt idx="51">
                  <c:v>19.88425200187547</c:v>
                </c:pt>
                <c:pt idx="52">
                  <c:v>19.88425200187547</c:v>
                </c:pt>
                <c:pt idx="53">
                  <c:v>19.884252001875467</c:v>
                </c:pt>
                <c:pt idx="54">
                  <c:v>19.88425200187547</c:v>
                </c:pt>
                <c:pt idx="55">
                  <c:v>19.88425200187547</c:v>
                </c:pt>
                <c:pt idx="56">
                  <c:v>19.884252001875467</c:v>
                </c:pt>
                <c:pt idx="57">
                  <c:v>19.884252001875474</c:v>
                </c:pt>
                <c:pt idx="58">
                  <c:v>19.884252001875474</c:v>
                </c:pt>
                <c:pt idx="59">
                  <c:v>19.884252001875467</c:v>
                </c:pt>
                <c:pt idx="60">
                  <c:v>19.88425200187547</c:v>
                </c:pt>
                <c:pt idx="61">
                  <c:v>19.884252001875467</c:v>
                </c:pt>
                <c:pt idx="62">
                  <c:v>19.884252001875467</c:v>
                </c:pt>
                <c:pt idx="63">
                  <c:v>19.884252001875467</c:v>
                </c:pt>
                <c:pt idx="64">
                  <c:v>19.88425200187547</c:v>
                </c:pt>
                <c:pt idx="65">
                  <c:v>19.884252001875467</c:v>
                </c:pt>
                <c:pt idx="66">
                  <c:v>19.88425200187547</c:v>
                </c:pt>
                <c:pt idx="67">
                  <c:v>19.884252001875467</c:v>
                </c:pt>
                <c:pt idx="68">
                  <c:v>19.884252001875467</c:v>
                </c:pt>
                <c:pt idx="69">
                  <c:v>19.884252001875467</c:v>
                </c:pt>
                <c:pt idx="70">
                  <c:v>19.884252001875467</c:v>
                </c:pt>
                <c:pt idx="71">
                  <c:v>19.88425200187547</c:v>
                </c:pt>
                <c:pt idx="72">
                  <c:v>19.88425200187547</c:v>
                </c:pt>
                <c:pt idx="73">
                  <c:v>19.88425200187547</c:v>
                </c:pt>
                <c:pt idx="74">
                  <c:v>19.884252001875467</c:v>
                </c:pt>
                <c:pt idx="75">
                  <c:v>19.884252001875467</c:v>
                </c:pt>
                <c:pt idx="76">
                  <c:v>19.884252001875467</c:v>
                </c:pt>
                <c:pt idx="77">
                  <c:v>19.88425200187547</c:v>
                </c:pt>
                <c:pt idx="78">
                  <c:v>19.88425200187547</c:v>
                </c:pt>
                <c:pt idx="79">
                  <c:v>19.88425200187547</c:v>
                </c:pt>
                <c:pt idx="80">
                  <c:v>19.88425200187547</c:v>
                </c:pt>
                <c:pt idx="81">
                  <c:v>19.884252001875467</c:v>
                </c:pt>
                <c:pt idx="82">
                  <c:v>19.884252001875467</c:v>
                </c:pt>
                <c:pt idx="83">
                  <c:v>19.884252001875467</c:v>
                </c:pt>
                <c:pt idx="84">
                  <c:v>19.88425200187547</c:v>
                </c:pt>
                <c:pt idx="85">
                  <c:v>19.88425200187547</c:v>
                </c:pt>
                <c:pt idx="86">
                  <c:v>19.884252001875467</c:v>
                </c:pt>
                <c:pt idx="87">
                  <c:v>19.884252001875467</c:v>
                </c:pt>
                <c:pt idx="88">
                  <c:v>19.88425200187547</c:v>
                </c:pt>
                <c:pt idx="89">
                  <c:v>19.884252001875467</c:v>
                </c:pt>
                <c:pt idx="90">
                  <c:v>19.884252001875467</c:v>
                </c:pt>
                <c:pt idx="91">
                  <c:v>19.88425200187547</c:v>
                </c:pt>
                <c:pt idx="92">
                  <c:v>19.884252001875467</c:v>
                </c:pt>
                <c:pt idx="93">
                  <c:v>19.884252001875467</c:v>
                </c:pt>
                <c:pt idx="94">
                  <c:v>19.88425200187547</c:v>
                </c:pt>
                <c:pt idx="95">
                  <c:v>19.88425200187547</c:v>
                </c:pt>
                <c:pt idx="96">
                  <c:v>19.88425200187547</c:v>
                </c:pt>
                <c:pt idx="97">
                  <c:v>19.884252001875467</c:v>
                </c:pt>
                <c:pt idx="98">
                  <c:v>19.884252001875467</c:v>
                </c:pt>
                <c:pt idx="99">
                  <c:v>19.88425200187547</c:v>
                </c:pt>
                <c:pt idx="100">
                  <c:v>19.884252001875467</c:v>
                </c:pt>
                <c:pt idx="101">
                  <c:v>19.88425200187547</c:v>
                </c:pt>
                <c:pt idx="102">
                  <c:v>19.88425200187547</c:v>
                </c:pt>
                <c:pt idx="103">
                  <c:v>19.88425200187547</c:v>
                </c:pt>
                <c:pt idx="104">
                  <c:v>19.88425200187547</c:v>
                </c:pt>
                <c:pt idx="105">
                  <c:v>19.88425200187547</c:v>
                </c:pt>
                <c:pt idx="106">
                  <c:v>19.88425200187547</c:v>
                </c:pt>
                <c:pt idx="107">
                  <c:v>19.884252001875467</c:v>
                </c:pt>
                <c:pt idx="108">
                  <c:v>19.88425200187547</c:v>
                </c:pt>
                <c:pt idx="109">
                  <c:v>19.884252001875467</c:v>
                </c:pt>
                <c:pt idx="110">
                  <c:v>19.884252001875467</c:v>
                </c:pt>
                <c:pt idx="111">
                  <c:v>19.88425200187547</c:v>
                </c:pt>
                <c:pt idx="112">
                  <c:v>19.884252001875467</c:v>
                </c:pt>
                <c:pt idx="113">
                  <c:v>19.884252001875474</c:v>
                </c:pt>
                <c:pt idx="114">
                  <c:v>19.88425200187547</c:v>
                </c:pt>
                <c:pt idx="115">
                  <c:v>19.88425200187547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5D-4AE5-B680-85E4B6DB2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000384"/>
        <c:axId val="153883392"/>
      </c:scatterChart>
      <c:valAx>
        <c:axId val="154000384"/>
        <c:scaling>
          <c:orientation val="minMax"/>
          <c:max val="3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3883392"/>
        <c:crosses val="autoZero"/>
        <c:crossBetween val="midCat"/>
      </c:valAx>
      <c:valAx>
        <c:axId val="153883392"/>
        <c:scaling>
          <c:orientation val="minMax"/>
          <c:max val="45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4000384"/>
        <c:crosses val="autoZero"/>
        <c:crossBetween val="midCat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136760803085104"/>
          <c:y val="0.24817637795275591"/>
          <c:w val="0.17116071428571417"/>
          <c:h val="0.29501942257217845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'Spettri di risposta NTC'!$Z$10</c:f>
          <c:strCache>
            <c:ptCount val="1"/>
            <c:pt idx="0">
              <c:v>San Giovanni di Baiano, Spoleto - spettri elastici, ag/g</c:v>
            </c:pt>
          </c:strCache>
        </c:strRef>
      </c:tx>
      <c:layout>
        <c:manualLayout>
          <c:xMode val="edge"/>
          <c:yMode val="edge"/>
          <c:x val="0.16933023997000374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/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di risposta NTC'!$Z$15:$Z$18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xVal>
          <c:yVal>
            <c:numRef>
              <c:f>'Spettri di risposta NTC'!$AA$15:$AA$18</c:f>
              <c:numCache>
                <c:formatCode>0.000</c:formatCode>
                <c:ptCount val="4"/>
                <c:pt idx="0">
                  <c:v>4.3040160000000001E-2</c:v>
                </c:pt>
                <c:pt idx="1">
                  <c:v>5.5304731865012481E-2</c:v>
                </c:pt>
                <c:pt idx="2">
                  <c:v>0.15007573969472163</c:v>
                </c:pt>
                <c:pt idx="3">
                  <c:v>0.19726602899035869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76-49CC-BE66-7F4F4D030981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di risposta NTC'!$AS$5:$AS$130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5.5E-2</c:v>
                </c:pt>
                <c:pt idx="3">
                  <c:v>0.11</c:v>
                </c:pt>
                <c:pt idx="4">
                  <c:v>0.16500000000000001</c:v>
                </c:pt>
                <c:pt idx="5">
                  <c:v>0.22000000000000003</c:v>
                </c:pt>
                <c:pt idx="6">
                  <c:v>0.27500000000000002</c:v>
                </c:pt>
                <c:pt idx="7">
                  <c:v>0.33</c:v>
                </c:pt>
                <c:pt idx="8">
                  <c:v>0.38605</c:v>
                </c:pt>
                <c:pt idx="9">
                  <c:v>0.44209999999999999</c:v>
                </c:pt>
                <c:pt idx="10">
                  <c:v>0.49814999999999998</c:v>
                </c:pt>
                <c:pt idx="11">
                  <c:v>0.55420000000000003</c:v>
                </c:pt>
                <c:pt idx="12">
                  <c:v>0.61025000000000007</c:v>
                </c:pt>
                <c:pt idx="13">
                  <c:v>0.66630000000000011</c:v>
                </c:pt>
                <c:pt idx="14">
                  <c:v>0.72235000000000016</c:v>
                </c:pt>
                <c:pt idx="15">
                  <c:v>0.7784000000000002</c:v>
                </c:pt>
                <c:pt idx="16">
                  <c:v>0.83445000000000025</c:v>
                </c:pt>
                <c:pt idx="17">
                  <c:v>0.89050000000000029</c:v>
                </c:pt>
                <c:pt idx="18">
                  <c:v>0.94655000000000034</c:v>
                </c:pt>
                <c:pt idx="19">
                  <c:v>1.0026000000000004</c:v>
                </c:pt>
                <c:pt idx="20">
                  <c:v>1.0586500000000003</c:v>
                </c:pt>
                <c:pt idx="21">
                  <c:v>1.1147000000000002</c:v>
                </c:pt>
                <c:pt idx="22">
                  <c:v>1.1707500000000002</c:v>
                </c:pt>
                <c:pt idx="23">
                  <c:v>1.2268000000000001</c:v>
                </c:pt>
                <c:pt idx="24">
                  <c:v>1.28285</c:v>
                </c:pt>
                <c:pt idx="25">
                  <c:v>1.3389</c:v>
                </c:pt>
                <c:pt idx="26">
                  <c:v>1.3949499999999999</c:v>
                </c:pt>
                <c:pt idx="27">
                  <c:v>1.4510000000000001</c:v>
                </c:pt>
                <c:pt idx="28">
                  <c:v>1.4510000000000001</c:v>
                </c:pt>
                <c:pt idx="29">
                  <c:v>1.50705</c:v>
                </c:pt>
                <c:pt idx="30">
                  <c:v>1.5630999999999999</c:v>
                </c:pt>
                <c:pt idx="31">
                  <c:v>1.6191499999999999</c:v>
                </c:pt>
                <c:pt idx="32">
                  <c:v>1.6751999999999998</c:v>
                </c:pt>
                <c:pt idx="33">
                  <c:v>1.7312499999999997</c:v>
                </c:pt>
                <c:pt idx="34">
                  <c:v>1.7872999999999997</c:v>
                </c:pt>
                <c:pt idx="35">
                  <c:v>1.8433499999999996</c:v>
                </c:pt>
                <c:pt idx="36">
                  <c:v>1.8993999999999995</c:v>
                </c:pt>
                <c:pt idx="37">
                  <c:v>1.9554499999999995</c:v>
                </c:pt>
                <c:pt idx="38">
                  <c:v>2.0114999999999994</c:v>
                </c:pt>
                <c:pt idx="39">
                  <c:v>2.0675499999999993</c:v>
                </c:pt>
                <c:pt idx="40">
                  <c:v>2.1235999999999993</c:v>
                </c:pt>
                <c:pt idx="41">
                  <c:v>2.1796499999999992</c:v>
                </c:pt>
                <c:pt idx="42">
                  <c:v>2.2356999999999991</c:v>
                </c:pt>
                <c:pt idx="43">
                  <c:v>2.2917499999999991</c:v>
                </c:pt>
                <c:pt idx="44">
                  <c:v>2.347799999999999</c:v>
                </c:pt>
                <c:pt idx="45">
                  <c:v>2.4038499999999989</c:v>
                </c:pt>
                <c:pt idx="46">
                  <c:v>2.4598999999999989</c:v>
                </c:pt>
                <c:pt idx="47">
                  <c:v>2.5159499999999988</c:v>
                </c:pt>
                <c:pt idx="48">
                  <c:v>2.5720000000000001</c:v>
                </c:pt>
                <c:pt idx="49">
                  <c:v>2.5933999999999999</c:v>
                </c:pt>
                <c:pt idx="50">
                  <c:v>2.6147999999999998</c:v>
                </c:pt>
                <c:pt idx="51">
                  <c:v>2.6361999999999997</c:v>
                </c:pt>
                <c:pt idx="52">
                  <c:v>2.6575999999999995</c:v>
                </c:pt>
                <c:pt idx="53">
                  <c:v>2.6789999999999994</c:v>
                </c:pt>
                <c:pt idx="54">
                  <c:v>2.7003999999999992</c:v>
                </c:pt>
                <c:pt idx="55">
                  <c:v>2.7217999999999991</c:v>
                </c:pt>
                <c:pt idx="56">
                  <c:v>2.743199999999999</c:v>
                </c:pt>
                <c:pt idx="57">
                  <c:v>2.7645999999999988</c:v>
                </c:pt>
                <c:pt idx="58">
                  <c:v>2.7859999999999987</c:v>
                </c:pt>
                <c:pt idx="59">
                  <c:v>2.8073999999999986</c:v>
                </c:pt>
                <c:pt idx="60">
                  <c:v>2.8287999999999984</c:v>
                </c:pt>
                <c:pt idx="61">
                  <c:v>2.8501999999999983</c:v>
                </c:pt>
                <c:pt idx="62">
                  <c:v>2.8715999999999982</c:v>
                </c:pt>
                <c:pt idx="63">
                  <c:v>2.892999999999998</c:v>
                </c:pt>
                <c:pt idx="64">
                  <c:v>2.9143999999999979</c:v>
                </c:pt>
                <c:pt idx="65">
                  <c:v>2.9357999999999977</c:v>
                </c:pt>
                <c:pt idx="66">
                  <c:v>2.9571999999999976</c:v>
                </c:pt>
                <c:pt idx="67">
                  <c:v>2.9785999999999975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3.0576923076923075</c:v>
                </c:pt>
                <c:pt idx="91">
                  <c:v>3.115384615384615</c:v>
                </c:pt>
                <c:pt idx="92">
                  <c:v>3.1730769230769225</c:v>
                </c:pt>
                <c:pt idx="93">
                  <c:v>3.2307692307692299</c:v>
                </c:pt>
                <c:pt idx="94">
                  <c:v>3.2884615384615374</c:v>
                </c:pt>
                <c:pt idx="95">
                  <c:v>3.3461538461538449</c:v>
                </c:pt>
                <c:pt idx="96">
                  <c:v>3.4038461538461524</c:v>
                </c:pt>
                <c:pt idx="97">
                  <c:v>3.4615384615384599</c:v>
                </c:pt>
                <c:pt idx="98">
                  <c:v>3.5192307692307674</c:v>
                </c:pt>
                <c:pt idx="99">
                  <c:v>3.5769230769230749</c:v>
                </c:pt>
                <c:pt idx="100">
                  <c:v>3.6346153846153824</c:v>
                </c:pt>
                <c:pt idx="101">
                  <c:v>3.6923076923076898</c:v>
                </c:pt>
                <c:pt idx="102">
                  <c:v>3.7499999999999973</c:v>
                </c:pt>
                <c:pt idx="103">
                  <c:v>3.8076923076923048</c:v>
                </c:pt>
                <c:pt idx="104">
                  <c:v>3.8653846153846123</c:v>
                </c:pt>
                <c:pt idx="105">
                  <c:v>3.9230769230769198</c:v>
                </c:pt>
                <c:pt idx="106">
                  <c:v>3.9807692307692273</c:v>
                </c:pt>
                <c:pt idx="107">
                  <c:v>4.0384615384615348</c:v>
                </c:pt>
                <c:pt idx="108">
                  <c:v>4.0961538461538423</c:v>
                </c:pt>
                <c:pt idx="109">
                  <c:v>4.1538461538461497</c:v>
                </c:pt>
                <c:pt idx="110">
                  <c:v>4.2115384615384572</c:v>
                </c:pt>
                <c:pt idx="111">
                  <c:v>4.2692307692307647</c:v>
                </c:pt>
                <c:pt idx="112">
                  <c:v>4.3269230769230722</c:v>
                </c:pt>
                <c:pt idx="113">
                  <c:v>4.3846153846153797</c:v>
                </c:pt>
                <c:pt idx="114">
                  <c:v>4.4423076923076872</c:v>
                </c:pt>
                <c:pt idx="115">
                  <c:v>4.5</c:v>
                </c:pt>
                <c:pt idx="116">
                  <c:v>5.05</c:v>
                </c:pt>
                <c:pt idx="117">
                  <c:v>5.6</c:v>
                </c:pt>
                <c:pt idx="118">
                  <c:v>6.15</c:v>
                </c:pt>
                <c:pt idx="119">
                  <c:v>6.7</c:v>
                </c:pt>
                <c:pt idx="120">
                  <c:v>7.25</c:v>
                </c:pt>
                <c:pt idx="121">
                  <c:v>7.8</c:v>
                </c:pt>
                <c:pt idx="122">
                  <c:v>8.35</c:v>
                </c:pt>
                <c:pt idx="123">
                  <c:v>8.9</c:v>
                </c:pt>
                <c:pt idx="124">
                  <c:v>9.4499999999999993</c:v>
                </c:pt>
                <c:pt idx="125">
                  <c:v>10</c:v>
                </c:pt>
              </c:numCache>
            </c:numRef>
          </c:xVal>
          <c:yVal>
            <c:numRef>
              <c:f>'Spettri di risposta NTC'!$AT$5:$AT$130</c:f>
              <c:numCache>
                <c:formatCode>0.0000</c:formatCode>
                <c:ptCount val="126"/>
                <c:pt idx="0">
                  <c:v>0.24299999999999999</c:v>
                </c:pt>
                <c:pt idx="1">
                  <c:v>0.24299999999999999</c:v>
                </c:pt>
                <c:pt idx="2">
                  <c:v>0.42038792271266467</c:v>
                </c:pt>
                <c:pt idx="3">
                  <c:v>0.59777584542532936</c:v>
                </c:pt>
                <c:pt idx="4">
                  <c:v>0.59777584542532936</c:v>
                </c:pt>
                <c:pt idx="5">
                  <c:v>0.59777584542532936</c:v>
                </c:pt>
                <c:pt idx="6">
                  <c:v>0.59777584542532936</c:v>
                </c:pt>
                <c:pt idx="7">
                  <c:v>0.59777584542532936</c:v>
                </c:pt>
                <c:pt idx="8">
                  <c:v>0.5109856987187118</c:v>
                </c:pt>
                <c:pt idx="9">
                  <c:v>0.44620228226726688</c:v>
                </c:pt>
                <c:pt idx="10">
                  <c:v>0.3959972477975684</c:v>
                </c:pt>
                <c:pt idx="11">
                  <c:v>0.35594736375019609</c:v>
                </c:pt>
                <c:pt idx="12">
                  <c:v>0.32325445143852299</c:v>
                </c:pt>
                <c:pt idx="13">
                  <c:v>0.29606187751817298</c:v>
                </c:pt>
                <c:pt idx="14">
                  <c:v>0.27308926280938417</c:v>
                </c:pt>
                <c:pt idx="15">
                  <c:v>0.25342501154979269</c:v>
                </c:pt>
                <c:pt idx="16">
                  <c:v>0.23640245549806296</c:v>
                </c:pt>
                <c:pt idx="17">
                  <c:v>0.22152277258883618</c:v>
                </c:pt>
                <c:pt idx="18">
                  <c:v>0.20840529183916182</c:v>
                </c:pt>
                <c:pt idx="19">
                  <c:v>0.19675446737518315</c:v>
                </c:pt>
                <c:pt idx="20">
                  <c:v>0.18633734377779118</c:v>
                </c:pt>
                <c:pt idx="21">
                  <c:v>0.17696782003261743</c:v>
                </c:pt>
                <c:pt idx="22">
                  <c:v>0.16849543368811332</c:v>
                </c:pt>
                <c:pt idx="23">
                  <c:v>0.16079721958783719</c:v>
                </c:pt>
                <c:pt idx="24">
                  <c:v>0.15377170284160946</c:v>
                </c:pt>
                <c:pt idx="25">
                  <c:v>0.14733440062017977</c:v>
                </c:pt>
                <c:pt idx="26">
                  <c:v>0.14141440839482325</c:v>
                </c:pt>
                <c:pt idx="27">
                  <c:v>0.13595177738825548</c:v>
                </c:pt>
                <c:pt idx="28">
                  <c:v>0.13595177738825548</c:v>
                </c:pt>
                <c:pt idx="29">
                  <c:v>0.13089547725049513</c:v>
                </c:pt>
                <c:pt idx="30">
                  <c:v>0.12620179706375709</c:v>
                </c:pt>
                <c:pt idx="31">
                  <c:v>0.1218330784611424</c:v>
                </c:pt>
                <c:pt idx="32">
                  <c:v>0.11775670307447392</c:v>
                </c:pt>
                <c:pt idx="33">
                  <c:v>0.11394427667313139</c:v>
                </c:pt>
                <c:pt idx="34">
                  <c:v>0.11037096681606821</c:v>
                </c:pt>
                <c:pt idx="35">
                  <c:v>0.10701496134231629</c:v>
                </c:pt>
                <c:pt idx="36">
                  <c:v>0.10385702273894848</c:v>
                </c:pt>
                <c:pt idx="37">
                  <c:v>0.10088011914922844</c:v>
                </c:pt>
                <c:pt idx="38">
                  <c:v>9.8069117072015294E-2</c:v>
                </c:pt>
                <c:pt idx="39">
                  <c:v>9.541052404554122E-2</c:v>
                </c:pt>
                <c:pt idx="40">
                  <c:v>9.2892272080598401E-2</c:v>
                </c:pt>
                <c:pt idx="41">
                  <c:v>9.0503534507998432E-2</c:v>
                </c:pt>
                <c:pt idx="42">
                  <c:v>8.8234570376329008E-2</c:v>
                </c:pt>
                <c:pt idx="43">
                  <c:v>8.6076591683368064E-2</c:v>
                </c:pt>
                <c:pt idx="44">
                  <c:v>8.402164962533383E-2</c:v>
                </c:pt>
                <c:pt idx="45">
                  <c:v>8.2062536759930443E-2</c:v>
                </c:pt>
                <c:pt idx="46">
                  <c:v>8.0192702544964745E-2</c:v>
                </c:pt>
                <c:pt idx="47">
                  <c:v>7.8406180166680092E-2</c:v>
                </c:pt>
                <c:pt idx="48">
                  <c:v>7.6697522935598242E-2</c:v>
                </c:pt>
                <c:pt idx="49">
                  <c:v>7.5436972994352827E-2</c:v>
                </c:pt>
                <c:pt idx="50">
                  <c:v>7.4207245940893576E-2</c:v>
                </c:pt>
                <c:pt idx="51">
                  <c:v>7.3007344999312315E-2</c:v>
                </c:pt>
                <c:pt idx="52">
                  <c:v>7.1836313363539975E-2</c:v>
                </c:pt>
                <c:pt idx="53">
                  <c:v>7.0693232289351954E-2</c:v>
                </c:pt>
                <c:pt idx="54">
                  <c:v>6.957721929179389E-2</c:v>
                </c:pt>
                <c:pt idx="55">
                  <c:v>6.8487426441423388E-2</c:v>
                </c:pt>
                <c:pt idx="56">
                  <c:v>6.7423038753224668E-2</c:v>
                </c:pt>
                <c:pt idx="57">
                  <c:v>6.6383272662480022E-2</c:v>
                </c:pt>
                <c:pt idx="58">
                  <c:v>6.5367374582274915E-2</c:v>
                </c:pt>
                <c:pt idx="59">
                  <c:v>6.4374619537678035E-2</c:v>
                </c:pt>
                <c:pt idx="60">
                  <c:v>6.3404309871973347E-2</c:v>
                </c:pt>
                <c:pt idx="61">
                  <c:v>6.2455774020632647E-2</c:v>
                </c:pt>
                <c:pt idx="62">
                  <c:v>6.1528365349005409E-2</c:v>
                </c:pt>
                <c:pt idx="63">
                  <c:v>6.0621461049969148E-2</c:v>
                </c:pt>
                <c:pt idx="64">
                  <c:v>5.9734461098031211E-2</c:v>
                </c:pt>
                <c:pt idx="65">
                  <c:v>5.8866787256602014E-2</c:v>
                </c:pt>
                <c:pt idx="66">
                  <c:v>5.8017882135372928E-2</c:v>
                </c:pt>
                <c:pt idx="67">
                  <c:v>5.7187208294929064E-2</c:v>
                </c:pt>
                <c:pt idx="68">
                  <c:v>5.6374247395911396E-2</c:v>
                </c:pt>
                <c:pt idx="69">
                  <c:v>5.6374247395911396E-2</c:v>
                </c:pt>
                <c:pt idx="70">
                  <c:v>5.6374247395911396E-2</c:v>
                </c:pt>
                <c:pt idx="71">
                  <c:v>5.6374247395911396E-2</c:v>
                </c:pt>
                <c:pt idx="72">
                  <c:v>5.6374247395911396E-2</c:v>
                </c:pt>
                <c:pt idx="73">
                  <c:v>5.6374247395911396E-2</c:v>
                </c:pt>
                <c:pt idx="74">
                  <c:v>5.6374247395911396E-2</c:v>
                </c:pt>
                <c:pt idx="75">
                  <c:v>5.6374247395911396E-2</c:v>
                </c:pt>
                <c:pt idx="76">
                  <c:v>5.6374247395911396E-2</c:v>
                </c:pt>
                <c:pt idx="77">
                  <c:v>5.6374247395911396E-2</c:v>
                </c:pt>
                <c:pt idx="78">
                  <c:v>5.6374247395911396E-2</c:v>
                </c:pt>
                <c:pt idx="79">
                  <c:v>5.6374247395911396E-2</c:v>
                </c:pt>
                <c:pt idx="80">
                  <c:v>5.6374247395911396E-2</c:v>
                </c:pt>
                <c:pt idx="81">
                  <c:v>5.6374247395911396E-2</c:v>
                </c:pt>
                <c:pt idx="82">
                  <c:v>5.6374247395911396E-2</c:v>
                </c:pt>
                <c:pt idx="83">
                  <c:v>5.6374247395911396E-2</c:v>
                </c:pt>
                <c:pt idx="84">
                  <c:v>5.6374247395911396E-2</c:v>
                </c:pt>
                <c:pt idx="85">
                  <c:v>5.6374247395911396E-2</c:v>
                </c:pt>
                <c:pt idx="86">
                  <c:v>5.6374247395911396E-2</c:v>
                </c:pt>
                <c:pt idx="87">
                  <c:v>5.6374247395911396E-2</c:v>
                </c:pt>
                <c:pt idx="88">
                  <c:v>5.6374247395911396E-2</c:v>
                </c:pt>
                <c:pt idx="89">
                  <c:v>5.6374247395911396E-2</c:v>
                </c:pt>
                <c:pt idx="90">
                  <c:v>5.4266986457295996E-2</c:v>
                </c:pt>
                <c:pt idx="91">
                  <c:v>5.2275708147648987E-2</c:v>
                </c:pt>
                <c:pt idx="92">
                  <c:v>5.039205453175024E-2</c:v>
                </c:pt>
                <c:pt idx="93">
                  <c:v>4.8608407193413417E-2</c:v>
                </c:pt>
                <c:pt idx="94">
                  <c:v>4.6917810082654512E-2</c:v>
                </c:pt>
                <c:pt idx="95">
                  <c:v>4.5313901592908594E-2</c:v>
                </c:pt>
                <c:pt idx="96">
                  <c:v>4.3790854627562353E-2</c:v>
                </c:pt>
                <c:pt idx="97">
                  <c:v>4.2343323599595709E-2</c:v>
                </c:pt>
                <c:pt idx="98">
                  <c:v>4.0966397462656429E-2</c:v>
                </c:pt>
                <c:pt idx="99">
                  <c:v>3.9655558001702548E-2</c:v>
                </c:pt>
                <c:pt idx="100">
                  <c:v>3.8406642720721744E-2</c:v>
                </c:pt>
                <c:pt idx="101">
                  <c:v>3.7215811757457182E-2</c:v>
                </c:pt>
                <c:pt idx="102">
                  <c:v>3.6079518333383347E-2</c:v>
                </c:pt>
                <c:pt idx="103">
                  <c:v>3.4994482313715485E-2</c:v>
                </c:pt>
                <c:pt idx="104">
                  <c:v>3.3957666508920618E-2</c:v>
                </c:pt>
                <c:pt idx="105">
                  <c:v>3.296625539760914E-2</c:v>
                </c:pt>
                <c:pt idx="106">
                  <c:v>3.2017635992132885E-2</c:v>
                </c:pt>
                <c:pt idx="107">
                  <c:v>3.1109380603784632E-2</c:v>
                </c:pt>
                <c:pt idx="108">
                  <c:v>3.0239231295089212E-2</c:v>
                </c:pt>
                <c:pt idx="109">
                  <c:v>2.940508583305261E-2</c:v>
                </c:pt>
                <c:pt idx="110">
                  <c:v>2.8604984980023403E-2</c:v>
                </c:pt>
                <c:pt idx="111">
                  <c:v>2.7837100978550904E-2</c:v>
                </c:pt>
                <c:pt idx="112">
                  <c:v>2.7099727103741287E-2</c:v>
                </c:pt>
                <c:pt idx="113">
                  <c:v>2.6391268171493208E-2</c:v>
                </c:pt>
                <c:pt idx="114">
                  <c:v>2.5710231903954255E-2</c:v>
                </c:pt>
                <c:pt idx="115">
                  <c:v>2.505522106484951E-2</c:v>
                </c:pt>
                <c:pt idx="116">
                  <c:v>1.8714097516199683E-2</c:v>
                </c:pt>
                <c:pt idx="117">
                  <c:v>1.4258428483755173E-2</c:v>
                </c:pt>
                <c:pt idx="118">
                  <c:v>1.1026039066540861E-2</c:v>
                </c:pt>
                <c:pt idx="119">
                  <c:v>8.6193006891940645E-3</c:v>
                </c:pt>
                <c:pt idx="120">
                  <c:v>6.7882702170102517E-3</c:v>
                </c:pt>
                <c:pt idx="121">
                  <c:v>5.3697649346693133E-3</c:v>
                </c:pt>
                <c:pt idx="122">
                  <c:v>4.2537852769043106E-3</c:v>
                </c:pt>
                <c:pt idx="123">
                  <c:v>3.3641281317086293E-3</c:v>
                </c:pt>
                <c:pt idx="124">
                  <c:v>2.6467415207448875E-3</c:v>
                </c:pt>
                <c:pt idx="125">
                  <c:v>2.0624868000000004E-3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76-49CC-BE66-7F4F4D030981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NTC'!$AP$5:$AP$130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5.3333333333333337E-2</c:v>
                </c:pt>
                <c:pt idx="3">
                  <c:v>0.10666666666666667</c:v>
                </c:pt>
                <c:pt idx="4">
                  <c:v>0.16</c:v>
                </c:pt>
                <c:pt idx="5">
                  <c:v>0.21333333333333332</c:v>
                </c:pt>
                <c:pt idx="6">
                  <c:v>0.26666666666666666</c:v>
                </c:pt>
                <c:pt idx="7">
                  <c:v>0.32</c:v>
                </c:pt>
                <c:pt idx="8">
                  <c:v>0.37137999999999999</c:v>
                </c:pt>
                <c:pt idx="9">
                  <c:v>0.42275999999999997</c:v>
                </c:pt>
                <c:pt idx="10">
                  <c:v>0.47413999999999995</c:v>
                </c:pt>
                <c:pt idx="11">
                  <c:v>0.52551999999999999</c:v>
                </c:pt>
                <c:pt idx="12">
                  <c:v>0.57689999999999997</c:v>
                </c:pt>
                <c:pt idx="13">
                  <c:v>0.62827999999999995</c:v>
                </c:pt>
                <c:pt idx="14">
                  <c:v>0.67965999999999993</c:v>
                </c:pt>
                <c:pt idx="15">
                  <c:v>0.73103999999999991</c:v>
                </c:pt>
                <c:pt idx="16">
                  <c:v>0.78241999999999989</c:v>
                </c:pt>
                <c:pt idx="17">
                  <c:v>0.83379999999999987</c:v>
                </c:pt>
                <c:pt idx="18">
                  <c:v>0.88517999999999986</c:v>
                </c:pt>
                <c:pt idx="19">
                  <c:v>0.93655999999999984</c:v>
                </c:pt>
                <c:pt idx="20">
                  <c:v>0.98793999999999982</c:v>
                </c:pt>
                <c:pt idx="21">
                  <c:v>1.0393199999999998</c:v>
                </c:pt>
                <c:pt idx="22">
                  <c:v>1.0906999999999998</c:v>
                </c:pt>
                <c:pt idx="23">
                  <c:v>1.1420799999999998</c:v>
                </c:pt>
                <c:pt idx="24">
                  <c:v>1.1934599999999997</c:v>
                </c:pt>
                <c:pt idx="25">
                  <c:v>1.2448399999999997</c:v>
                </c:pt>
                <c:pt idx="26">
                  <c:v>1.2962199999999997</c:v>
                </c:pt>
                <c:pt idx="27">
                  <c:v>1.3475999999999999</c:v>
                </c:pt>
                <c:pt idx="28">
                  <c:v>1.3475999999999999</c:v>
                </c:pt>
                <c:pt idx="29">
                  <c:v>1.3989799999999999</c:v>
                </c:pt>
                <c:pt idx="30">
                  <c:v>1.4503599999999999</c:v>
                </c:pt>
                <c:pt idx="31">
                  <c:v>1.5017399999999999</c:v>
                </c:pt>
                <c:pt idx="32">
                  <c:v>1.5531199999999998</c:v>
                </c:pt>
                <c:pt idx="33">
                  <c:v>1.6044999999999998</c:v>
                </c:pt>
                <c:pt idx="34">
                  <c:v>1.6558799999999998</c:v>
                </c:pt>
                <c:pt idx="35">
                  <c:v>1.7072599999999998</c:v>
                </c:pt>
                <c:pt idx="36">
                  <c:v>1.7586399999999998</c:v>
                </c:pt>
                <c:pt idx="37">
                  <c:v>1.8100199999999997</c:v>
                </c:pt>
                <c:pt idx="38">
                  <c:v>1.8613999999999997</c:v>
                </c:pt>
                <c:pt idx="39">
                  <c:v>1.9127799999999997</c:v>
                </c:pt>
                <c:pt idx="40">
                  <c:v>1.9641599999999997</c:v>
                </c:pt>
                <c:pt idx="41">
                  <c:v>2.0155399999999997</c:v>
                </c:pt>
                <c:pt idx="42">
                  <c:v>2.0669199999999996</c:v>
                </c:pt>
                <c:pt idx="43">
                  <c:v>2.1182999999999996</c:v>
                </c:pt>
                <c:pt idx="44">
                  <c:v>2.1696799999999996</c:v>
                </c:pt>
                <c:pt idx="45">
                  <c:v>2.2210599999999996</c:v>
                </c:pt>
                <c:pt idx="46">
                  <c:v>2.2724399999999996</c:v>
                </c:pt>
                <c:pt idx="47">
                  <c:v>2.3238199999999996</c:v>
                </c:pt>
                <c:pt idx="48">
                  <c:v>2.3752</c:v>
                </c:pt>
                <c:pt idx="49">
                  <c:v>2.4064399999999999</c:v>
                </c:pt>
                <c:pt idx="50">
                  <c:v>2.4376799999999998</c:v>
                </c:pt>
                <c:pt idx="51">
                  <c:v>2.4689199999999998</c:v>
                </c:pt>
                <c:pt idx="52">
                  <c:v>2.5001599999999997</c:v>
                </c:pt>
                <c:pt idx="53">
                  <c:v>2.5313999999999997</c:v>
                </c:pt>
                <c:pt idx="54">
                  <c:v>2.5626399999999996</c:v>
                </c:pt>
                <c:pt idx="55">
                  <c:v>2.5938799999999995</c:v>
                </c:pt>
                <c:pt idx="56">
                  <c:v>2.6251199999999995</c:v>
                </c:pt>
                <c:pt idx="57">
                  <c:v>2.6563599999999994</c:v>
                </c:pt>
                <c:pt idx="58">
                  <c:v>2.6875999999999993</c:v>
                </c:pt>
                <c:pt idx="59">
                  <c:v>2.7188399999999993</c:v>
                </c:pt>
                <c:pt idx="60">
                  <c:v>2.7500799999999992</c:v>
                </c:pt>
                <c:pt idx="61">
                  <c:v>2.7813199999999991</c:v>
                </c:pt>
                <c:pt idx="62">
                  <c:v>2.8125599999999991</c:v>
                </c:pt>
                <c:pt idx="63">
                  <c:v>2.843799999999999</c:v>
                </c:pt>
                <c:pt idx="64">
                  <c:v>2.8750399999999989</c:v>
                </c:pt>
                <c:pt idx="65">
                  <c:v>2.9062799999999989</c:v>
                </c:pt>
                <c:pt idx="66">
                  <c:v>2.9375199999999988</c:v>
                </c:pt>
                <c:pt idx="67">
                  <c:v>2.9687599999999987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3.0576923076923075</c:v>
                </c:pt>
                <c:pt idx="91">
                  <c:v>3.115384615384615</c:v>
                </c:pt>
                <c:pt idx="92">
                  <c:v>3.1730769230769225</c:v>
                </c:pt>
                <c:pt idx="93">
                  <c:v>3.2307692307692299</c:v>
                </c:pt>
                <c:pt idx="94">
                  <c:v>3.2884615384615374</c:v>
                </c:pt>
                <c:pt idx="95">
                  <c:v>3.3461538461538449</c:v>
                </c:pt>
                <c:pt idx="96">
                  <c:v>3.4038461538461524</c:v>
                </c:pt>
                <c:pt idx="97">
                  <c:v>3.4615384615384599</c:v>
                </c:pt>
                <c:pt idx="98">
                  <c:v>3.5192307692307674</c:v>
                </c:pt>
                <c:pt idx="99">
                  <c:v>3.5769230769230749</c:v>
                </c:pt>
                <c:pt idx="100">
                  <c:v>3.6346153846153824</c:v>
                </c:pt>
                <c:pt idx="101">
                  <c:v>3.6923076923076898</c:v>
                </c:pt>
                <c:pt idx="102">
                  <c:v>3.7499999999999973</c:v>
                </c:pt>
                <c:pt idx="103">
                  <c:v>3.8076923076923048</c:v>
                </c:pt>
                <c:pt idx="104">
                  <c:v>3.8653846153846123</c:v>
                </c:pt>
                <c:pt idx="105">
                  <c:v>3.9230769230769198</c:v>
                </c:pt>
                <c:pt idx="106">
                  <c:v>3.9807692307692273</c:v>
                </c:pt>
                <c:pt idx="107">
                  <c:v>4.0384615384615348</c:v>
                </c:pt>
                <c:pt idx="108">
                  <c:v>4.0961538461538423</c:v>
                </c:pt>
                <c:pt idx="109">
                  <c:v>4.1538461538461497</c:v>
                </c:pt>
                <c:pt idx="110">
                  <c:v>4.2115384615384572</c:v>
                </c:pt>
                <c:pt idx="111">
                  <c:v>4.2692307692307647</c:v>
                </c:pt>
                <c:pt idx="112">
                  <c:v>4.3269230769230722</c:v>
                </c:pt>
                <c:pt idx="113">
                  <c:v>4.3846153846153797</c:v>
                </c:pt>
                <c:pt idx="114">
                  <c:v>4.4423076923076872</c:v>
                </c:pt>
                <c:pt idx="115">
                  <c:v>4.5</c:v>
                </c:pt>
                <c:pt idx="116">
                  <c:v>5.05</c:v>
                </c:pt>
                <c:pt idx="117">
                  <c:v>5.6</c:v>
                </c:pt>
                <c:pt idx="118">
                  <c:v>6.15</c:v>
                </c:pt>
                <c:pt idx="119">
                  <c:v>6.7</c:v>
                </c:pt>
                <c:pt idx="120">
                  <c:v>7.25</c:v>
                </c:pt>
                <c:pt idx="121">
                  <c:v>7.8</c:v>
                </c:pt>
                <c:pt idx="122">
                  <c:v>8.35</c:v>
                </c:pt>
                <c:pt idx="123">
                  <c:v>8.9</c:v>
                </c:pt>
                <c:pt idx="124">
                  <c:v>9.4499999999999993</c:v>
                </c:pt>
                <c:pt idx="125">
                  <c:v>10</c:v>
                </c:pt>
              </c:numCache>
            </c:numRef>
          </c:xVal>
          <c:yVal>
            <c:numRef>
              <c:f>'Spettri di risposta NTC'!$AQ$5:$AQ$130</c:f>
              <c:numCache>
                <c:formatCode>0.0000</c:formatCode>
                <c:ptCount val="126"/>
                <c:pt idx="0">
                  <c:v>0.1938</c:v>
                </c:pt>
                <c:pt idx="1">
                  <c:v>0.1938</c:v>
                </c:pt>
                <c:pt idx="2">
                  <c:v>0.33139334327300257</c:v>
                </c:pt>
                <c:pt idx="3">
                  <c:v>0.46898668654600512</c:v>
                </c:pt>
                <c:pt idx="4">
                  <c:v>0.46898668654600512</c:v>
                </c:pt>
                <c:pt idx="5">
                  <c:v>0.46898668654600512</c:v>
                </c:pt>
                <c:pt idx="6">
                  <c:v>0.46898668654600512</c:v>
                </c:pt>
                <c:pt idx="7">
                  <c:v>0.46898668654600512</c:v>
                </c:pt>
                <c:pt idx="8">
                  <c:v>0.40410291263590292</c:v>
                </c:pt>
                <c:pt idx="9">
                  <c:v>0.35499039572031799</c:v>
                </c:pt>
                <c:pt idx="10">
                  <c:v>0.31652199707833478</c:v>
                </c:pt>
                <c:pt idx="11">
                  <c:v>0.28557569587212978</c:v>
                </c:pt>
                <c:pt idx="12">
                  <c:v>0.26014168780502972</c:v>
                </c:pt>
                <c:pt idx="13">
                  <c:v>0.23886760631362075</c:v>
                </c:pt>
                <c:pt idx="14">
                  <c:v>0.22081002220922469</c:v>
                </c:pt>
                <c:pt idx="15">
                  <c:v>0.20529073606741305</c:v>
                </c:pt>
                <c:pt idx="16">
                  <c:v>0.1918096926135856</c:v>
                </c:pt>
                <c:pt idx="17">
                  <c:v>0.17999009318148435</c:v>
                </c:pt>
                <c:pt idx="18">
                  <c:v>0.16954262375417617</c:v>
                </c:pt>
                <c:pt idx="19">
                  <c:v>0.16024145777603319</c:v>
                </c:pt>
                <c:pt idx="20">
                  <c:v>0.15190774712504976</c:v>
                </c:pt>
                <c:pt idx="21">
                  <c:v>0.14439800994373403</c:v>
                </c:pt>
                <c:pt idx="22">
                  <c:v>0.13759580058193974</c:v>
                </c:pt>
                <c:pt idx="23">
                  <c:v>0.13140562805996223</c:v>
                </c:pt>
                <c:pt idx="24">
                  <c:v>0.12574844543991559</c:v>
                </c:pt>
                <c:pt idx="25">
                  <c:v>0.12055825623752583</c:v>
                </c:pt>
                <c:pt idx="26">
                  <c:v>0.11577952793100064</c:v>
                </c:pt>
                <c:pt idx="27">
                  <c:v>0.1113651971614141</c:v>
                </c:pt>
                <c:pt idx="28">
                  <c:v>0.1113651971614141</c:v>
                </c:pt>
                <c:pt idx="29">
                  <c:v>0.10727511450822859</c:v>
                </c:pt>
                <c:pt idx="30">
                  <c:v>0.10347481983419402</c:v>
                </c:pt>
                <c:pt idx="31">
                  <c:v>9.9934569029739934E-2</c:v>
                </c:pt>
                <c:pt idx="32">
                  <c:v>9.6628553939632253E-2</c:v>
                </c:pt>
                <c:pt idx="33">
                  <c:v>9.3534272168726479E-2</c:v>
                </c:pt>
                <c:pt idx="34">
                  <c:v>9.0632014212818343E-2</c:v>
                </c:pt>
                <c:pt idx="35">
                  <c:v>8.790444319829531E-2</c:v>
                </c:pt>
                <c:pt idx="36">
                  <c:v>8.5336248291134995E-2</c:v>
                </c:pt>
                <c:pt idx="37">
                  <c:v>8.2913857136783925E-2</c:v>
                </c:pt>
                <c:pt idx="38">
                  <c:v>8.0625195924960591E-2</c:v>
                </c:pt>
                <c:pt idx="39">
                  <c:v>7.8459488124468915E-2</c:v>
                </c:pt>
                <c:pt idx="40">
                  <c:v>7.6407084807104134E-2</c:v>
                </c:pt>
                <c:pt idx="41">
                  <c:v>7.4459320923783032E-2</c:v>
                </c:pt>
                <c:pt idx="42">
                  <c:v>7.2608393017011622E-2</c:v>
                </c:pt>
                <c:pt idx="43">
                  <c:v>7.0847254730076789E-2</c:v>
                </c:pt>
                <c:pt idx="44">
                  <c:v>6.9169527162863495E-2</c:v>
                </c:pt>
                <c:pt idx="45">
                  <c:v>6.7569421670158239E-2</c:v>
                </c:pt>
                <c:pt idx="46">
                  <c:v>6.604167313316156E-2</c:v>
                </c:pt>
                <c:pt idx="47">
                  <c:v>6.4581482083260172E-2</c:v>
                </c:pt>
                <c:pt idx="48">
                  <c:v>6.3184464337622773E-2</c:v>
                </c:pt>
                <c:pt idx="49">
                  <c:v>6.1554612474084731E-2</c:v>
                </c:pt>
                <c:pt idx="50">
                  <c:v>5.9987020138397698E-2</c:v>
                </c:pt>
                <c:pt idx="51">
                  <c:v>5.8478556197698844E-2</c:v>
                </c:pt>
                <c:pt idx="52">
                  <c:v>5.702628390974436E-2</c:v>
                </c:pt>
                <c:pt idx="53">
                  <c:v>5.5627446618641295E-2</c:v>
                </c:pt>
                <c:pt idx="54">
                  <c:v>5.4279454663698948E-2</c:v>
                </c:pt>
                <c:pt idx="55">
                  <c:v>5.2979873385228506E-2</c:v>
                </c:pt>
                <c:pt idx="56">
                  <c:v>5.1726412123487324E-2</c:v>
                </c:pt>
                <c:pt idx="57">
                  <c:v>5.0516914117885087E-2</c:v>
                </c:pt>
                <c:pt idx="58">
                  <c:v>4.934934722322927E-2</c:v>
                </c:pt>
                <c:pt idx="59">
                  <c:v>4.8221795368342819E-2</c:v>
                </c:pt>
                <c:pt idx="60">
                  <c:v>4.7132450689977089E-2</c:v>
                </c:pt>
                <c:pt idx="61">
                  <c:v>4.6079606281685018E-2</c:v>
                </c:pt>
                <c:pt idx="62">
                  <c:v>4.5061649503317175E-2</c:v>
                </c:pt>
                <c:pt idx="63">
                  <c:v>4.4077055802145375E-2</c:v>
                </c:pt>
                <c:pt idx="64">
                  <c:v>4.3124383001383895E-2</c:v>
                </c:pt>
                <c:pt idx="65">
                  <c:v>4.2202266016133576E-2</c:v>
                </c:pt>
                <c:pt idx="66">
                  <c:v>4.130941196058005E-2</c:v>
                </c:pt>
                <c:pt idx="67">
                  <c:v>4.0444595613683985E-2</c:v>
                </c:pt>
                <c:pt idx="68">
                  <c:v>3.9606655213655868E-2</c:v>
                </c:pt>
                <c:pt idx="69">
                  <c:v>3.9606655213655868E-2</c:v>
                </c:pt>
                <c:pt idx="70">
                  <c:v>3.9606655213655868E-2</c:v>
                </c:pt>
                <c:pt idx="71">
                  <c:v>3.9606655213655868E-2</c:v>
                </c:pt>
                <c:pt idx="72">
                  <c:v>3.9606655213655868E-2</c:v>
                </c:pt>
                <c:pt idx="73">
                  <c:v>3.9606655213655868E-2</c:v>
                </c:pt>
                <c:pt idx="74">
                  <c:v>3.9606655213655868E-2</c:v>
                </c:pt>
                <c:pt idx="75">
                  <c:v>3.9606655213655868E-2</c:v>
                </c:pt>
                <c:pt idx="76">
                  <c:v>3.9606655213655868E-2</c:v>
                </c:pt>
                <c:pt idx="77">
                  <c:v>3.9606655213655868E-2</c:v>
                </c:pt>
                <c:pt idx="78">
                  <c:v>3.9606655213655868E-2</c:v>
                </c:pt>
                <c:pt idx="79">
                  <c:v>3.9606655213655868E-2</c:v>
                </c:pt>
                <c:pt idx="80">
                  <c:v>3.9606655213655868E-2</c:v>
                </c:pt>
                <c:pt idx="81">
                  <c:v>3.9606655213655868E-2</c:v>
                </c:pt>
                <c:pt idx="82">
                  <c:v>3.9606655213655868E-2</c:v>
                </c:pt>
                <c:pt idx="83">
                  <c:v>3.9606655213655868E-2</c:v>
                </c:pt>
                <c:pt idx="84">
                  <c:v>3.9606655213655868E-2</c:v>
                </c:pt>
                <c:pt idx="85">
                  <c:v>3.9606655213655868E-2</c:v>
                </c:pt>
                <c:pt idx="86">
                  <c:v>3.9606655213655868E-2</c:v>
                </c:pt>
                <c:pt idx="87">
                  <c:v>3.9606655213655868E-2</c:v>
                </c:pt>
                <c:pt idx="88">
                  <c:v>3.9606655213655868E-2</c:v>
                </c:pt>
                <c:pt idx="89">
                  <c:v>3.9606655213655868E-2</c:v>
                </c:pt>
                <c:pt idx="90">
                  <c:v>3.8126164363732819E-2</c:v>
                </c:pt>
                <c:pt idx="91">
                  <c:v>3.6727159018424375E-2</c:v>
                </c:pt>
                <c:pt idx="92">
                  <c:v>3.5403767172801817E-2</c:v>
                </c:pt>
                <c:pt idx="93">
                  <c:v>3.4150636383203287E-2</c:v>
                </c:pt>
                <c:pt idx="94">
                  <c:v>3.2962879562242392E-2</c:v>
                </c:pt>
                <c:pt idx="95">
                  <c:v>3.1836027258539103E-2</c:v>
                </c:pt>
                <c:pt idx="96">
                  <c:v>3.0765985549475884E-2</c:v>
                </c:pt>
                <c:pt idx="97">
                  <c:v>2.9748998804923769E-2</c:v>
                </c:pt>
                <c:pt idx="98">
                  <c:v>2.8781616688450841E-2</c:v>
                </c:pt>
                <c:pt idx="99">
                  <c:v>2.7860664853726739E-2</c:v>
                </c:pt>
                <c:pt idx="100">
                  <c:v>2.6983218870679164E-2</c:v>
                </c:pt>
                <c:pt idx="101">
                  <c:v>2.6146580980890038E-2</c:v>
                </c:pt>
                <c:pt idx="102">
                  <c:v>2.534825933673979E-2</c:v>
                </c:pt>
                <c:pt idx="103">
                  <c:v>2.4585949425556846E-2</c:v>
                </c:pt>
                <c:pt idx="104">
                  <c:v>2.3857517419854229E-2</c:v>
                </c:pt>
                <c:pt idx="105">
                  <c:v>2.3160985228746895E-2</c:v>
                </c:pt>
                <c:pt idx="106">
                  <c:v>2.249451705476279E-2</c:v>
                </c:pt>
                <c:pt idx="107">
                  <c:v>2.1856407285250134E-2</c:v>
                </c:pt>
                <c:pt idx="108">
                  <c:v>2.1245069569078692E-2</c:v>
                </c:pt>
                <c:pt idx="109">
                  <c:v>2.065902694786375E-2</c:v>
                </c:pt>
                <c:pt idx="110">
                  <c:v>2.0096902926951713E-2</c:v>
                </c:pt>
                <c:pt idx="111">
                  <c:v>1.9557413385267661E-2</c:v>
                </c:pt>
                <c:pt idx="112">
                  <c:v>1.9039359235151234E-2</c:v>
                </c:pt>
                <c:pt idx="113">
                  <c:v>1.8541619753761375E-2</c:v>
                </c:pt>
                <c:pt idx="114">
                  <c:v>1.8063146516735656E-2</c:v>
                </c:pt>
                <c:pt idx="115">
                  <c:v>1.7602957872735941E-2</c:v>
                </c:pt>
                <c:pt idx="116">
                  <c:v>1.3157296247450741E-2</c:v>
                </c:pt>
                <c:pt idx="117">
                  <c:v>1.0032780554155686E-2</c:v>
                </c:pt>
                <c:pt idx="118">
                  <c:v>7.7655376774679605E-3</c:v>
                </c:pt>
                <c:pt idx="119">
                  <c:v>6.0769904084148297E-3</c:v>
                </c:pt>
                <c:pt idx="120">
                  <c:v>4.7920123673997877E-3</c:v>
                </c:pt>
                <c:pt idx="121">
                  <c:v>3.7962557641216489E-3</c:v>
                </c:pt>
                <c:pt idx="122">
                  <c:v>3.0126322394760782E-3</c:v>
                </c:pt>
                <c:pt idx="123">
                  <c:v>2.3877326340686848E-3</c:v>
                </c:pt>
                <c:pt idx="124">
                  <c:v>1.8836690190340735E-3</c:v>
                </c:pt>
                <c:pt idx="125">
                  <c:v>1.4730040319999996E-3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76-49CC-BE66-7F4F4D030981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NTC'!$AM$5:$AM$130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4.6666666666666669E-2</c:v>
                </c:pt>
                <c:pt idx="3">
                  <c:v>9.3333333333333338E-2</c:v>
                </c:pt>
                <c:pt idx="4">
                  <c:v>0.14000000000000001</c:v>
                </c:pt>
                <c:pt idx="5">
                  <c:v>0.1866666666666667</c:v>
                </c:pt>
                <c:pt idx="6">
                  <c:v>0.23333333333333339</c:v>
                </c:pt>
                <c:pt idx="7">
                  <c:v>0.28000000000000003</c:v>
                </c:pt>
                <c:pt idx="8">
                  <c:v>0.32103000000000004</c:v>
                </c:pt>
                <c:pt idx="9">
                  <c:v>0.36206000000000005</c:v>
                </c:pt>
                <c:pt idx="10">
                  <c:v>0.40309000000000006</c:v>
                </c:pt>
                <c:pt idx="11">
                  <c:v>0.44412000000000007</c:v>
                </c:pt>
                <c:pt idx="12">
                  <c:v>0.48515000000000008</c:v>
                </c:pt>
                <c:pt idx="13">
                  <c:v>0.52618000000000009</c:v>
                </c:pt>
                <c:pt idx="14">
                  <c:v>0.5672100000000001</c:v>
                </c:pt>
                <c:pt idx="15">
                  <c:v>0.60824000000000011</c:v>
                </c:pt>
                <c:pt idx="16">
                  <c:v>0.64927000000000012</c:v>
                </c:pt>
                <c:pt idx="17">
                  <c:v>0.69030000000000014</c:v>
                </c:pt>
                <c:pt idx="18">
                  <c:v>0.73133000000000015</c:v>
                </c:pt>
                <c:pt idx="19">
                  <c:v>0.77236000000000016</c:v>
                </c:pt>
                <c:pt idx="20">
                  <c:v>0.81339000000000017</c:v>
                </c:pt>
                <c:pt idx="21">
                  <c:v>0.85442000000000018</c:v>
                </c:pt>
                <c:pt idx="22">
                  <c:v>0.89545000000000019</c:v>
                </c:pt>
                <c:pt idx="23">
                  <c:v>0.9364800000000002</c:v>
                </c:pt>
                <c:pt idx="24">
                  <c:v>0.97751000000000021</c:v>
                </c:pt>
                <c:pt idx="25">
                  <c:v>1.0185400000000002</c:v>
                </c:pt>
                <c:pt idx="26">
                  <c:v>1.0595700000000001</c:v>
                </c:pt>
                <c:pt idx="27">
                  <c:v>1.1006</c:v>
                </c:pt>
                <c:pt idx="28">
                  <c:v>1.1006</c:v>
                </c:pt>
                <c:pt idx="29">
                  <c:v>1.1416299999999999</c:v>
                </c:pt>
                <c:pt idx="30">
                  <c:v>1.1826599999999998</c:v>
                </c:pt>
                <c:pt idx="31">
                  <c:v>1.2236899999999997</c:v>
                </c:pt>
                <c:pt idx="32">
                  <c:v>1.2647199999999996</c:v>
                </c:pt>
                <c:pt idx="33">
                  <c:v>1.3057499999999995</c:v>
                </c:pt>
                <c:pt idx="34">
                  <c:v>1.3467799999999994</c:v>
                </c:pt>
                <c:pt idx="35">
                  <c:v>1.3878099999999993</c:v>
                </c:pt>
                <c:pt idx="36">
                  <c:v>1.4288399999999992</c:v>
                </c:pt>
                <c:pt idx="37">
                  <c:v>1.4698699999999991</c:v>
                </c:pt>
                <c:pt idx="38">
                  <c:v>1.510899999999999</c:v>
                </c:pt>
                <c:pt idx="39">
                  <c:v>1.5519299999999989</c:v>
                </c:pt>
                <c:pt idx="40">
                  <c:v>1.5929599999999988</c:v>
                </c:pt>
                <c:pt idx="41">
                  <c:v>1.6339899999999987</c:v>
                </c:pt>
                <c:pt idx="42">
                  <c:v>1.6750199999999986</c:v>
                </c:pt>
                <c:pt idx="43">
                  <c:v>1.7160499999999985</c:v>
                </c:pt>
                <c:pt idx="44">
                  <c:v>1.7570799999999984</c:v>
                </c:pt>
                <c:pt idx="45">
                  <c:v>1.7981099999999983</c:v>
                </c:pt>
                <c:pt idx="46">
                  <c:v>1.8391399999999982</c:v>
                </c:pt>
                <c:pt idx="47">
                  <c:v>1.8801699999999981</c:v>
                </c:pt>
                <c:pt idx="48">
                  <c:v>1.9212</c:v>
                </c:pt>
                <c:pt idx="49">
                  <c:v>1.9751400000000001</c:v>
                </c:pt>
                <c:pt idx="50">
                  <c:v>2.02908</c:v>
                </c:pt>
                <c:pt idx="51">
                  <c:v>2.0830199999999999</c:v>
                </c:pt>
                <c:pt idx="52">
                  <c:v>2.1369599999999997</c:v>
                </c:pt>
                <c:pt idx="53">
                  <c:v>2.1908999999999996</c:v>
                </c:pt>
                <c:pt idx="54">
                  <c:v>2.2448399999999995</c:v>
                </c:pt>
                <c:pt idx="55">
                  <c:v>2.2987799999999994</c:v>
                </c:pt>
                <c:pt idx="56">
                  <c:v>2.3527199999999993</c:v>
                </c:pt>
                <c:pt idx="57">
                  <c:v>2.4066599999999991</c:v>
                </c:pt>
                <c:pt idx="58">
                  <c:v>2.460599999999999</c:v>
                </c:pt>
                <c:pt idx="59">
                  <c:v>2.5145399999999989</c:v>
                </c:pt>
                <c:pt idx="60">
                  <c:v>2.5684799999999988</c:v>
                </c:pt>
                <c:pt idx="61">
                  <c:v>2.6224199999999986</c:v>
                </c:pt>
                <c:pt idx="62">
                  <c:v>2.6763599999999985</c:v>
                </c:pt>
                <c:pt idx="63">
                  <c:v>2.7302999999999984</c:v>
                </c:pt>
                <c:pt idx="64">
                  <c:v>2.7842399999999983</c:v>
                </c:pt>
                <c:pt idx="65">
                  <c:v>2.8381799999999981</c:v>
                </c:pt>
                <c:pt idx="66">
                  <c:v>2.892119999999998</c:v>
                </c:pt>
                <c:pt idx="67">
                  <c:v>2.9460599999999979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3.0576923076923075</c:v>
                </c:pt>
                <c:pt idx="91">
                  <c:v>3.115384615384615</c:v>
                </c:pt>
                <c:pt idx="92">
                  <c:v>3.1730769230769225</c:v>
                </c:pt>
                <c:pt idx="93">
                  <c:v>3.2307692307692299</c:v>
                </c:pt>
                <c:pt idx="94">
                  <c:v>3.2884615384615374</c:v>
                </c:pt>
                <c:pt idx="95">
                  <c:v>3.3461538461538449</c:v>
                </c:pt>
                <c:pt idx="96">
                  <c:v>3.4038461538461524</c:v>
                </c:pt>
                <c:pt idx="97">
                  <c:v>3.4615384615384599</c:v>
                </c:pt>
                <c:pt idx="98">
                  <c:v>3.5192307692307674</c:v>
                </c:pt>
                <c:pt idx="99">
                  <c:v>3.5769230769230749</c:v>
                </c:pt>
                <c:pt idx="100">
                  <c:v>3.6346153846153824</c:v>
                </c:pt>
                <c:pt idx="101">
                  <c:v>3.6923076923076898</c:v>
                </c:pt>
                <c:pt idx="102">
                  <c:v>3.7499999999999973</c:v>
                </c:pt>
                <c:pt idx="103">
                  <c:v>3.8076923076923048</c:v>
                </c:pt>
                <c:pt idx="104">
                  <c:v>3.8653846153846123</c:v>
                </c:pt>
                <c:pt idx="105">
                  <c:v>3.9230769230769198</c:v>
                </c:pt>
                <c:pt idx="106">
                  <c:v>3.9807692307692273</c:v>
                </c:pt>
                <c:pt idx="107">
                  <c:v>4.0384615384615348</c:v>
                </c:pt>
                <c:pt idx="108">
                  <c:v>4.0961538461538423</c:v>
                </c:pt>
                <c:pt idx="109">
                  <c:v>4.1538461538461497</c:v>
                </c:pt>
                <c:pt idx="110">
                  <c:v>4.2115384615384572</c:v>
                </c:pt>
                <c:pt idx="111">
                  <c:v>4.2692307692307647</c:v>
                </c:pt>
                <c:pt idx="112">
                  <c:v>4.3269230769230722</c:v>
                </c:pt>
                <c:pt idx="113">
                  <c:v>4.3846153846153797</c:v>
                </c:pt>
                <c:pt idx="114">
                  <c:v>4.4423076923076872</c:v>
                </c:pt>
                <c:pt idx="115">
                  <c:v>4.5</c:v>
                </c:pt>
                <c:pt idx="116">
                  <c:v>5.05</c:v>
                </c:pt>
                <c:pt idx="117">
                  <c:v>5.6</c:v>
                </c:pt>
                <c:pt idx="118">
                  <c:v>6.15</c:v>
                </c:pt>
                <c:pt idx="119">
                  <c:v>6.7</c:v>
                </c:pt>
                <c:pt idx="120">
                  <c:v>7.25</c:v>
                </c:pt>
                <c:pt idx="121">
                  <c:v>7.8</c:v>
                </c:pt>
                <c:pt idx="122">
                  <c:v>8.35</c:v>
                </c:pt>
                <c:pt idx="123">
                  <c:v>8.9</c:v>
                </c:pt>
                <c:pt idx="124">
                  <c:v>9.4499999999999993</c:v>
                </c:pt>
                <c:pt idx="125">
                  <c:v>10</c:v>
                </c:pt>
              </c:numCache>
            </c:numRef>
          </c:xVal>
          <c:yVal>
            <c:numRef>
              <c:f>'Spettri di risposta NTC'!$AN$5:$AN$130</c:f>
              <c:numCache>
                <c:formatCode>0.0000</c:formatCode>
                <c:ptCount val="126"/>
                <c:pt idx="0">
                  <c:v>8.0299999999999996E-2</c:v>
                </c:pt>
                <c:pt idx="1">
                  <c:v>8.0299999999999996E-2</c:v>
                </c:pt>
                <c:pt idx="2">
                  <c:v>0.13890844975895084</c:v>
                </c:pt>
                <c:pt idx="3">
                  <c:v>0.19751689951790169</c:v>
                </c:pt>
                <c:pt idx="4">
                  <c:v>0.19751689951790169</c:v>
                </c:pt>
                <c:pt idx="5">
                  <c:v>0.19751689951790169</c:v>
                </c:pt>
                <c:pt idx="6">
                  <c:v>0.19751689951790169</c:v>
                </c:pt>
                <c:pt idx="7">
                  <c:v>0.19751689951790169</c:v>
                </c:pt>
                <c:pt idx="8">
                  <c:v>0.17227278405448859</c:v>
                </c:pt>
                <c:pt idx="9">
                  <c:v>0.15275018467936938</c:v>
                </c:pt>
                <c:pt idx="10">
                  <c:v>0.13720194464018576</c:v>
                </c:pt>
                <c:pt idx="11">
                  <c:v>0.12452655107856542</c:v>
                </c:pt>
                <c:pt idx="12">
                  <c:v>0.11399511875711114</c:v>
                </c:pt>
                <c:pt idx="13">
                  <c:v>0.10510610791936689</c:v>
                </c:pt>
                <c:pt idx="14">
                  <c:v>9.7503097380181009E-2</c:v>
                </c:pt>
                <c:pt idx="15">
                  <c:v>9.092583826287727E-2</c:v>
                </c:pt>
                <c:pt idx="16">
                  <c:v>8.5179866411527513E-2</c:v>
                </c:pt>
                <c:pt idx="17">
                  <c:v>8.011695185428433E-2</c:v>
                </c:pt>
                <c:pt idx="18">
                  <c:v>7.5622129360223792E-2</c:v>
                </c:pt>
                <c:pt idx="19">
                  <c:v>7.1604862842473027E-2</c:v>
                </c:pt>
                <c:pt idx="20">
                  <c:v>6.7992883936380422E-2</c:v>
                </c:pt>
                <c:pt idx="21">
                  <c:v>6.4727805839063304E-2</c:v>
                </c:pt>
                <c:pt idx="22">
                  <c:v>6.1761943006323601E-2</c:v>
                </c:pt>
                <c:pt idx="23">
                  <c:v>5.9055966881313503E-2</c:v>
                </c:pt>
                <c:pt idx="24">
                  <c:v>5.6577152013802895E-2</c:v>
                </c:pt>
                <c:pt idx="25">
                  <c:v>5.4298046090494698E-2</c:v>
                </c:pt>
                <c:pt idx="26">
                  <c:v>5.2195448969876906E-2</c:v>
                </c:pt>
                <c:pt idx="27">
                  <c:v>5.0249620084510706E-2</c:v>
                </c:pt>
                <c:pt idx="28">
                  <c:v>5.0249620084510706E-2</c:v>
                </c:pt>
                <c:pt idx="29">
                  <c:v>4.8443656758330178E-2</c:v>
                </c:pt>
                <c:pt idx="30">
                  <c:v>4.6763001932095857E-2</c:v>
                </c:pt>
                <c:pt idx="31">
                  <c:v>4.5195050923855298E-2</c:v>
                </c:pt>
                <c:pt idx="32">
                  <c:v>4.3728834734180294E-2</c:v>
                </c:pt>
                <c:pt idx="33">
                  <c:v>4.23547630595539E-2</c:v>
                </c:pt>
                <c:pt idx="34">
                  <c:v>4.1064414280738135E-2</c:v>
                </c:pt>
                <c:pt idx="35">
                  <c:v>3.9850362704557905E-2</c:v>
                </c:pt>
                <c:pt idx="36">
                  <c:v>3.8706035570821445E-2</c:v>
                </c:pt>
                <c:pt idx="37">
                  <c:v>3.7625594008322175E-2</c:v>
                </c:pt>
                <c:pt idx="38">
                  <c:v>3.6603833387393286E-2</c:v>
                </c:pt>
                <c:pt idx="39">
                  <c:v>3.563609947936603E-2</c:v>
                </c:pt>
                <c:pt idx="40">
                  <c:v>3.4718217572953826E-2</c:v>
                </c:pt>
                <c:pt idx="41">
                  <c:v>3.3846432270094998E-2</c:v>
                </c:pt>
                <c:pt idx="42">
                  <c:v>3.3017356130083539E-2</c:v>
                </c:pt>
                <c:pt idx="43">
                  <c:v>3.2227925681077199E-2</c:v>
                </c:pt>
                <c:pt idx="44">
                  <c:v>3.1475363594721091E-2</c:v>
                </c:pt>
                <c:pt idx="45">
                  <c:v>3.0757146039459508E-2</c:v>
                </c:pt>
                <c:pt idx="46">
                  <c:v>3.0070974403804244E-2</c:v>
                </c:pt>
                <c:pt idx="47">
                  <c:v>2.9414750722015846E-2</c:v>
                </c:pt>
                <c:pt idx="48">
                  <c:v>2.8786556248705228E-2</c:v>
                </c:pt>
                <c:pt idx="49">
                  <c:v>2.7235735033172434E-2</c:v>
                </c:pt>
                <c:pt idx="50">
                  <c:v>2.5806940984258665E-2</c:v>
                </c:pt>
                <c:pt idx="51">
                  <c:v>2.4487699624059122E-2</c:v>
                </c:pt>
                <c:pt idx="52">
                  <c:v>2.3267090707601377E-2</c:v>
                </c:pt>
                <c:pt idx="53">
                  <c:v>2.2135521507788809E-2</c:v>
                </c:pt>
                <c:pt idx="54">
                  <c:v>2.1084537765433418E-2</c:v>
                </c:pt>
                <c:pt idx="55">
                  <c:v>2.0106665319106279E-2</c:v>
                </c:pt>
                <c:pt idx="56">
                  <c:v>1.9195276853857142E-2</c:v>
                </c:pt>
                <c:pt idx="57">
                  <c:v>1.8344479316645963E-2</c:v>
                </c:pt>
                <c:pt idx="58">
                  <c:v>1.7549018414808468E-2</c:v>
                </c:pt>
                <c:pt idx="59">
                  <c:v>1.6804197298120195E-2</c:v>
                </c:pt>
                <c:pt idx="60">
                  <c:v>1.6105807067125843E-2</c:v>
                </c:pt>
                <c:pt idx="61">
                  <c:v>1.5450067182181232E-2</c:v>
                </c:pt>
                <c:pt idx="62">
                  <c:v>1.4833574193316825E-2</c:v>
                </c:pt>
                <c:pt idx="63">
                  <c:v>1.4253257489098444E-2</c:v>
                </c:pt>
                <c:pt idx="64">
                  <c:v>1.3706340987393663E-2</c:v>
                </c:pt>
                <c:pt idx="65">
                  <c:v>1.3190309873391547E-2</c:v>
                </c:pt>
                <c:pt idx="66">
                  <c:v>1.270288163896262E-2</c:v>
                </c:pt>
                <c:pt idx="67">
                  <c:v>1.2241980799207974E-2</c:v>
                </c:pt>
                <c:pt idx="68">
                  <c:v>1.1805716762117998E-2</c:v>
                </c:pt>
                <c:pt idx="69">
                  <c:v>1.1805716762117998E-2</c:v>
                </c:pt>
                <c:pt idx="70">
                  <c:v>1.1805716762117998E-2</c:v>
                </c:pt>
                <c:pt idx="71">
                  <c:v>1.1805716762117998E-2</c:v>
                </c:pt>
                <c:pt idx="72">
                  <c:v>1.1805716762117998E-2</c:v>
                </c:pt>
                <c:pt idx="73">
                  <c:v>1.1805716762117998E-2</c:v>
                </c:pt>
                <c:pt idx="74">
                  <c:v>1.1805716762117998E-2</c:v>
                </c:pt>
                <c:pt idx="75">
                  <c:v>1.1805716762117998E-2</c:v>
                </c:pt>
                <c:pt idx="76">
                  <c:v>1.1805716762117998E-2</c:v>
                </c:pt>
                <c:pt idx="77">
                  <c:v>1.1805716762117998E-2</c:v>
                </c:pt>
                <c:pt idx="78">
                  <c:v>1.1805716762117998E-2</c:v>
                </c:pt>
                <c:pt idx="79">
                  <c:v>1.1805716762117998E-2</c:v>
                </c:pt>
                <c:pt idx="80">
                  <c:v>1.1805716762117998E-2</c:v>
                </c:pt>
                <c:pt idx="81">
                  <c:v>1.1805716762117998E-2</c:v>
                </c:pt>
                <c:pt idx="82">
                  <c:v>1.1805716762117998E-2</c:v>
                </c:pt>
                <c:pt idx="83">
                  <c:v>1.1805716762117998E-2</c:v>
                </c:pt>
                <c:pt idx="84">
                  <c:v>1.1805716762117998E-2</c:v>
                </c:pt>
                <c:pt idx="85">
                  <c:v>1.1805716762117998E-2</c:v>
                </c:pt>
                <c:pt idx="86">
                  <c:v>1.1805716762117998E-2</c:v>
                </c:pt>
                <c:pt idx="87">
                  <c:v>1.1805716762117998E-2</c:v>
                </c:pt>
                <c:pt idx="88">
                  <c:v>1.1805716762117998E-2</c:v>
                </c:pt>
                <c:pt idx="89">
                  <c:v>1.1805716762117998E-2</c:v>
                </c:pt>
                <c:pt idx="90">
                  <c:v>1.1364420834733739E-2</c:v>
                </c:pt>
                <c:pt idx="91">
                  <c:v>1.0947413623033976E-2</c:v>
                </c:pt>
                <c:pt idx="92">
                  <c:v>1.0552944834633746E-2</c:v>
                </c:pt>
                <c:pt idx="93">
                  <c:v>1.0179419044887462E-2</c:v>
                </c:pt>
                <c:pt idx="94">
                  <c:v>9.8253795397867313E-3</c:v>
                </c:pt>
                <c:pt idx="95">
                  <c:v>9.4894940917856982E-3</c:v>
                </c:pt>
                <c:pt idx="96">
                  <c:v>9.1705424087236698E-3</c:v>
                </c:pt>
                <c:pt idx="97">
                  <c:v>8.8674050346575269E-3</c:v>
                </c:pt>
                <c:pt idx="98">
                  <c:v>8.5790535137777752E-3</c:v>
                </c:pt>
                <c:pt idx="99">
                  <c:v>8.3045416557666757E-3</c:v>
                </c:pt>
                <c:pt idx="100">
                  <c:v>8.0429977638617044E-3</c:v>
                </c:pt>
                <c:pt idx="101">
                  <c:v>7.7936177062419695E-3</c:v>
                </c:pt>
                <c:pt idx="102">
                  <c:v>7.5556587277555293E-3</c:v>
                </c:pt>
                <c:pt idx="103">
                  <c:v>7.3284339129401086E-3</c:v>
                </c:pt>
                <c:pt idx="104">
                  <c:v>7.111307223160418E-3</c:v>
                </c:pt>
                <c:pt idx="105">
                  <c:v>6.9036890408233397E-3</c:v>
                </c:pt>
                <c:pt idx="106">
                  <c:v>6.7050321623119353E-3</c:v>
                </c:pt>
                <c:pt idx="107">
                  <c:v>6.5148281887279849E-3</c:v>
                </c:pt>
                <c:pt idx="108">
                  <c:v>6.3326042699399189E-3</c:v>
                </c:pt>
                <c:pt idx="109">
                  <c:v>6.1579201629566229E-3</c:v>
                </c:pt>
                <c:pt idx="110">
                  <c:v>5.9903655704198035E-3</c:v>
                </c:pt>
                <c:pt idx="111">
                  <c:v>5.8295577291393608E-3</c:v>
                </c:pt>
                <c:pt idx="112">
                  <c:v>5.6751392221808241E-3</c:v>
                </c:pt>
                <c:pt idx="113">
                  <c:v>5.5267759911300446E-3</c:v>
                </c:pt>
                <c:pt idx="114">
                  <c:v>5.3841555278743708E-3</c:v>
                </c:pt>
                <c:pt idx="115">
                  <c:v>5.2469852276079993E-3</c:v>
                </c:pt>
                <c:pt idx="116">
                  <c:v>3.9190640859976776E-3</c:v>
                </c:pt>
                <c:pt idx="117">
                  <c:v>2.9859825525270917E-3</c:v>
                </c:pt>
                <c:pt idx="118">
                  <c:v>2.3090724791154297E-3</c:v>
                </c:pt>
                <c:pt idx="119">
                  <c:v>1.8050651556123225E-3</c:v>
                </c:pt>
                <c:pt idx="120">
                  <c:v>1.4216191358769269E-3</c:v>
                </c:pt>
                <c:pt idx="121">
                  <c:v>1.1245617492377513E-3</c:v>
                </c:pt>
                <c:pt idx="122">
                  <c:v>8.9085758281356228E-4</c:v>
                </c:pt>
                <c:pt idx="123">
                  <c:v>7.0454865309698756E-4</c:v>
                </c:pt>
                <c:pt idx="124">
                  <c:v>5.543157224703252E-4</c:v>
                </c:pt>
                <c:pt idx="125">
                  <c:v>4.3196260799999994E-4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76-49CC-BE66-7F4F4D030981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di risposta NTC'!$AJ$5:$AJ$130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4.5000000000000005E-2</c:v>
                </c:pt>
                <c:pt idx="3">
                  <c:v>9.0000000000000011E-2</c:v>
                </c:pt>
                <c:pt idx="4">
                  <c:v>0.13500000000000001</c:v>
                </c:pt>
                <c:pt idx="5">
                  <c:v>0.18</c:v>
                </c:pt>
                <c:pt idx="6">
                  <c:v>0.22499999999999998</c:v>
                </c:pt>
                <c:pt idx="7">
                  <c:v>0.27</c:v>
                </c:pt>
                <c:pt idx="8">
                  <c:v>0.30973000000000001</c:v>
                </c:pt>
                <c:pt idx="9">
                  <c:v>0.34945999999999999</c:v>
                </c:pt>
                <c:pt idx="10">
                  <c:v>0.38918999999999998</c:v>
                </c:pt>
                <c:pt idx="11">
                  <c:v>0.42891999999999997</c:v>
                </c:pt>
                <c:pt idx="12">
                  <c:v>0.46864999999999996</c:v>
                </c:pt>
                <c:pt idx="13">
                  <c:v>0.50837999999999994</c:v>
                </c:pt>
                <c:pt idx="14">
                  <c:v>0.54810999999999999</c:v>
                </c:pt>
                <c:pt idx="15">
                  <c:v>0.58784000000000003</c:v>
                </c:pt>
                <c:pt idx="16">
                  <c:v>0.62757000000000007</c:v>
                </c:pt>
                <c:pt idx="17">
                  <c:v>0.66730000000000012</c:v>
                </c:pt>
                <c:pt idx="18">
                  <c:v>0.70703000000000016</c:v>
                </c:pt>
                <c:pt idx="19">
                  <c:v>0.7467600000000002</c:v>
                </c:pt>
                <c:pt idx="20">
                  <c:v>0.78649000000000024</c:v>
                </c:pt>
                <c:pt idx="21">
                  <c:v>0.82622000000000029</c:v>
                </c:pt>
                <c:pt idx="22">
                  <c:v>0.86595000000000033</c:v>
                </c:pt>
                <c:pt idx="23">
                  <c:v>0.90568000000000037</c:v>
                </c:pt>
                <c:pt idx="24">
                  <c:v>0.94541000000000042</c:v>
                </c:pt>
                <c:pt idx="25">
                  <c:v>0.98514000000000046</c:v>
                </c:pt>
                <c:pt idx="26">
                  <c:v>1.0248700000000004</c:v>
                </c:pt>
                <c:pt idx="27">
                  <c:v>1.0646</c:v>
                </c:pt>
                <c:pt idx="28">
                  <c:v>1.0646</c:v>
                </c:pt>
                <c:pt idx="29">
                  <c:v>1.10433</c:v>
                </c:pt>
                <c:pt idx="30">
                  <c:v>1.1440600000000001</c:v>
                </c:pt>
                <c:pt idx="31">
                  <c:v>1.1837900000000001</c:v>
                </c:pt>
                <c:pt idx="32">
                  <c:v>1.2235200000000002</c:v>
                </c:pt>
                <c:pt idx="33">
                  <c:v>1.2632500000000002</c:v>
                </c:pt>
                <c:pt idx="34">
                  <c:v>1.3029800000000002</c:v>
                </c:pt>
                <c:pt idx="35">
                  <c:v>1.3427100000000003</c:v>
                </c:pt>
                <c:pt idx="36">
                  <c:v>1.3824400000000003</c:v>
                </c:pt>
                <c:pt idx="37">
                  <c:v>1.4221700000000004</c:v>
                </c:pt>
                <c:pt idx="38">
                  <c:v>1.4619000000000004</c:v>
                </c:pt>
                <c:pt idx="39">
                  <c:v>1.5016300000000005</c:v>
                </c:pt>
                <c:pt idx="40">
                  <c:v>1.5413600000000005</c:v>
                </c:pt>
                <c:pt idx="41">
                  <c:v>1.5810900000000006</c:v>
                </c:pt>
                <c:pt idx="42">
                  <c:v>1.6208200000000006</c:v>
                </c:pt>
                <c:pt idx="43">
                  <c:v>1.6605500000000006</c:v>
                </c:pt>
                <c:pt idx="44">
                  <c:v>1.7002800000000007</c:v>
                </c:pt>
                <c:pt idx="45">
                  <c:v>1.7400100000000007</c:v>
                </c:pt>
                <c:pt idx="46">
                  <c:v>1.7797400000000008</c:v>
                </c:pt>
                <c:pt idx="47">
                  <c:v>1.8194700000000008</c:v>
                </c:pt>
                <c:pt idx="48">
                  <c:v>1.8592</c:v>
                </c:pt>
                <c:pt idx="49">
                  <c:v>1.8877199999999998</c:v>
                </c:pt>
                <c:pt idx="50">
                  <c:v>1.9162399999999997</c:v>
                </c:pt>
                <c:pt idx="51">
                  <c:v>1.9447599999999996</c:v>
                </c:pt>
                <c:pt idx="52">
                  <c:v>1.9732799999999995</c:v>
                </c:pt>
                <c:pt idx="53">
                  <c:v>2.0017999999999994</c:v>
                </c:pt>
                <c:pt idx="54">
                  <c:v>2.0303199999999992</c:v>
                </c:pt>
                <c:pt idx="55">
                  <c:v>2.0588399999999991</c:v>
                </c:pt>
                <c:pt idx="56">
                  <c:v>2.087359999999999</c:v>
                </c:pt>
                <c:pt idx="57">
                  <c:v>2.1158799999999989</c:v>
                </c:pt>
                <c:pt idx="58">
                  <c:v>2.1443999999999988</c:v>
                </c:pt>
                <c:pt idx="59">
                  <c:v>2.1729199999999986</c:v>
                </c:pt>
                <c:pt idx="60">
                  <c:v>2.2014399999999985</c:v>
                </c:pt>
                <c:pt idx="61">
                  <c:v>2.2299599999999984</c:v>
                </c:pt>
                <c:pt idx="62">
                  <c:v>2.2584799999999983</c:v>
                </c:pt>
                <c:pt idx="63">
                  <c:v>2.2869999999999981</c:v>
                </c:pt>
                <c:pt idx="64">
                  <c:v>2.315519999999998</c:v>
                </c:pt>
                <c:pt idx="65">
                  <c:v>2.3440399999999979</c:v>
                </c:pt>
                <c:pt idx="66">
                  <c:v>2.3725599999999978</c:v>
                </c:pt>
                <c:pt idx="67">
                  <c:v>2.4010799999999977</c:v>
                </c:pt>
                <c:pt idx="68">
                  <c:v>2.4295999999999998</c:v>
                </c:pt>
                <c:pt idx="69">
                  <c:v>2.4295999999999998</c:v>
                </c:pt>
                <c:pt idx="70">
                  <c:v>2.4581199999999996</c:v>
                </c:pt>
                <c:pt idx="71">
                  <c:v>2.4866399999999995</c:v>
                </c:pt>
                <c:pt idx="72">
                  <c:v>2.5151599999999994</c:v>
                </c:pt>
                <c:pt idx="73">
                  <c:v>2.5436799999999993</c:v>
                </c:pt>
                <c:pt idx="74">
                  <c:v>2.5721999999999992</c:v>
                </c:pt>
                <c:pt idx="75">
                  <c:v>2.600719999999999</c:v>
                </c:pt>
                <c:pt idx="76">
                  <c:v>2.6292399999999989</c:v>
                </c:pt>
                <c:pt idx="77">
                  <c:v>2.6577599999999988</c:v>
                </c:pt>
                <c:pt idx="78">
                  <c:v>2.6862799999999987</c:v>
                </c:pt>
                <c:pt idx="79">
                  <c:v>2.7147999999999985</c:v>
                </c:pt>
                <c:pt idx="80">
                  <c:v>2.7433199999999984</c:v>
                </c:pt>
                <c:pt idx="81">
                  <c:v>2.7718399999999983</c:v>
                </c:pt>
                <c:pt idx="82">
                  <c:v>2.8003599999999982</c:v>
                </c:pt>
                <c:pt idx="83">
                  <c:v>2.8288799999999981</c:v>
                </c:pt>
                <c:pt idx="84">
                  <c:v>2.8573999999999979</c:v>
                </c:pt>
                <c:pt idx="85">
                  <c:v>2.8859199999999978</c:v>
                </c:pt>
                <c:pt idx="86">
                  <c:v>2.9144399999999977</c:v>
                </c:pt>
                <c:pt idx="87">
                  <c:v>2.9429599999999976</c:v>
                </c:pt>
                <c:pt idx="88">
                  <c:v>2.9714799999999975</c:v>
                </c:pt>
                <c:pt idx="89">
                  <c:v>3</c:v>
                </c:pt>
                <c:pt idx="90">
                  <c:v>3.0576923076923075</c:v>
                </c:pt>
                <c:pt idx="91">
                  <c:v>3.115384615384615</c:v>
                </c:pt>
                <c:pt idx="92">
                  <c:v>3.1730769230769225</c:v>
                </c:pt>
                <c:pt idx="93">
                  <c:v>3.2307692307692299</c:v>
                </c:pt>
                <c:pt idx="94">
                  <c:v>3.2884615384615374</c:v>
                </c:pt>
                <c:pt idx="95">
                  <c:v>3.3461538461538449</c:v>
                </c:pt>
                <c:pt idx="96">
                  <c:v>3.4038461538461524</c:v>
                </c:pt>
                <c:pt idx="97">
                  <c:v>3.4615384615384599</c:v>
                </c:pt>
                <c:pt idx="98">
                  <c:v>3.5192307692307674</c:v>
                </c:pt>
                <c:pt idx="99">
                  <c:v>3.5769230769230749</c:v>
                </c:pt>
                <c:pt idx="100">
                  <c:v>3.6346153846153824</c:v>
                </c:pt>
                <c:pt idx="101">
                  <c:v>3.6923076923076898</c:v>
                </c:pt>
                <c:pt idx="102">
                  <c:v>3.7499999999999973</c:v>
                </c:pt>
                <c:pt idx="103">
                  <c:v>3.8076923076923048</c:v>
                </c:pt>
                <c:pt idx="104">
                  <c:v>3.8653846153846123</c:v>
                </c:pt>
                <c:pt idx="105">
                  <c:v>3.9230769230769198</c:v>
                </c:pt>
                <c:pt idx="106">
                  <c:v>3.9807692307692273</c:v>
                </c:pt>
                <c:pt idx="107">
                  <c:v>4.0384615384615348</c:v>
                </c:pt>
                <c:pt idx="108">
                  <c:v>4.0961538461538423</c:v>
                </c:pt>
                <c:pt idx="109">
                  <c:v>4.1538461538461497</c:v>
                </c:pt>
                <c:pt idx="110">
                  <c:v>4.2115384615384572</c:v>
                </c:pt>
                <c:pt idx="111">
                  <c:v>4.2692307692307647</c:v>
                </c:pt>
                <c:pt idx="112">
                  <c:v>4.3269230769230722</c:v>
                </c:pt>
                <c:pt idx="113">
                  <c:v>4.3846153846153797</c:v>
                </c:pt>
                <c:pt idx="114">
                  <c:v>4.4423076923076872</c:v>
                </c:pt>
                <c:pt idx="115">
                  <c:v>4.5</c:v>
                </c:pt>
                <c:pt idx="116">
                  <c:v>5.05</c:v>
                </c:pt>
                <c:pt idx="117">
                  <c:v>5.6</c:v>
                </c:pt>
                <c:pt idx="118">
                  <c:v>6.15</c:v>
                </c:pt>
                <c:pt idx="119">
                  <c:v>6.7</c:v>
                </c:pt>
                <c:pt idx="120">
                  <c:v>7.25</c:v>
                </c:pt>
                <c:pt idx="121">
                  <c:v>7.8</c:v>
                </c:pt>
                <c:pt idx="122">
                  <c:v>8.35</c:v>
                </c:pt>
                <c:pt idx="123">
                  <c:v>8.9</c:v>
                </c:pt>
                <c:pt idx="124">
                  <c:v>9.4499999999999993</c:v>
                </c:pt>
                <c:pt idx="125">
                  <c:v>10</c:v>
                </c:pt>
              </c:numCache>
            </c:numRef>
          </c:xVal>
          <c:yVal>
            <c:numRef>
              <c:f>'Spettri di risposta NTC'!$AK$5:$AK$130</c:f>
              <c:numCache>
                <c:formatCode>0.0000</c:formatCode>
                <c:ptCount val="126"/>
                <c:pt idx="0">
                  <c:v>6.4799999999999996E-2</c:v>
                </c:pt>
                <c:pt idx="1">
                  <c:v>6.4799999999999996E-2</c:v>
                </c:pt>
                <c:pt idx="2">
                  <c:v>0.112104</c:v>
                </c:pt>
                <c:pt idx="3">
                  <c:v>0.15940799999999999</c:v>
                </c:pt>
                <c:pt idx="4">
                  <c:v>0.15940799999999999</c:v>
                </c:pt>
                <c:pt idx="5">
                  <c:v>0.15940799999999999</c:v>
                </c:pt>
                <c:pt idx="6">
                  <c:v>0.15940799999999999</c:v>
                </c:pt>
                <c:pt idx="7">
                  <c:v>0.15940799999999999</c:v>
                </c:pt>
                <c:pt idx="8">
                  <c:v>0.13896025570658316</c:v>
                </c:pt>
                <c:pt idx="9">
                  <c:v>0.12316190694213931</c:v>
                </c:pt>
                <c:pt idx="10">
                  <c:v>0.110589069606105</c:v>
                </c:pt>
                <c:pt idx="11">
                  <c:v>0.10034542572041408</c:v>
                </c:pt>
                <c:pt idx="12">
                  <c:v>9.1838600234716752E-2</c:v>
                </c:pt>
                <c:pt idx="13">
                  <c:v>8.4661395019473631E-2</c:v>
                </c:pt>
                <c:pt idx="14">
                  <c:v>7.852467570378209E-2</c:v>
                </c:pt>
                <c:pt idx="15">
                  <c:v>7.3217474142623848E-2</c:v>
                </c:pt>
                <c:pt idx="16">
                  <c:v>6.8582245805248812E-2</c:v>
                </c:pt>
                <c:pt idx="17">
                  <c:v>6.4498965982316789E-2</c:v>
                </c:pt>
                <c:pt idx="18">
                  <c:v>6.087458806557005E-2</c:v>
                </c:pt>
                <c:pt idx="19">
                  <c:v>5.7635866945203264E-2</c:v>
                </c:pt>
                <c:pt idx="20">
                  <c:v>5.4724357588780519E-2</c:v>
                </c:pt>
                <c:pt idx="21">
                  <c:v>5.2092856624143674E-2</c:v>
                </c:pt>
                <c:pt idx="22">
                  <c:v>4.9702823488654062E-2</c:v>
                </c:pt>
                <c:pt idx="23">
                  <c:v>4.7522480346259145E-2</c:v>
                </c:pt>
                <c:pt idx="24">
                  <c:v>4.5525391100157582E-2</c:v>
                </c:pt>
                <c:pt idx="25">
                  <c:v>4.3689384249954305E-2</c:v>
                </c:pt>
                <c:pt idx="26">
                  <c:v>4.1995726287236412E-2</c:v>
                </c:pt>
                <c:pt idx="27">
                  <c:v>4.0428480180349426E-2</c:v>
                </c:pt>
                <c:pt idx="28">
                  <c:v>4.0428480180349426E-2</c:v>
                </c:pt>
                <c:pt idx="29">
                  <c:v>3.8974002336258182E-2</c:v>
                </c:pt>
                <c:pt idx="30">
                  <c:v>3.7620544377043159E-2</c:v>
                </c:pt>
                <c:pt idx="31">
                  <c:v>3.6357935106733456E-2</c:v>
                </c:pt>
                <c:pt idx="32">
                  <c:v>3.5177324440957232E-2</c:v>
                </c:pt>
                <c:pt idx="33">
                  <c:v>3.407097565802493E-2</c:v>
                </c:pt>
                <c:pt idx="34">
                  <c:v>3.303209565764631E-2</c:v>
                </c:pt>
                <c:pt idx="35">
                  <c:v>3.2054695354916542E-2</c:v>
                </c:pt>
                <c:pt idx="36">
                  <c:v>3.1133474147160087E-2</c:v>
                </c:pt>
                <c:pt idx="37">
                  <c:v>3.0263723746106294E-2</c:v>
                </c:pt>
                <c:pt idx="38">
                  <c:v>2.9441247691360549E-2</c:v>
                </c:pt>
                <c:pt idx="39">
                  <c:v>2.8662293640910202E-2</c:v>
                </c:pt>
                <c:pt idx="40">
                  <c:v>2.7923496133284882E-2</c:v>
                </c:pt>
                <c:pt idx="41">
                  <c:v>2.7221827979431901E-2</c:v>
                </c:pt>
                <c:pt idx="42">
                  <c:v>2.6554558803568554E-2</c:v>
                </c:pt>
                <c:pt idx="43">
                  <c:v>2.5919219535695995E-2</c:v>
                </c:pt>
                <c:pt idx="44">
                  <c:v>2.5313571882278202E-2</c:v>
                </c:pt>
                <c:pt idx="45">
                  <c:v>2.47355819794139E-2</c:v>
                </c:pt>
                <c:pt idx="46">
                  <c:v>2.4183397574926664E-2</c:v>
                </c:pt>
                <c:pt idx="47">
                  <c:v>2.3655328199970311E-2</c:v>
                </c:pt>
                <c:pt idx="48">
                  <c:v>2.3149827882960414E-2</c:v>
                </c:pt>
                <c:pt idx="49">
                  <c:v>2.2455608789663253E-2</c:v>
                </c:pt>
                <c:pt idx="50">
                  <c:v>2.1792155283765897E-2</c:v>
                </c:pt>
                <c:pt idx="51">
                  <c:v>2.1157675949692253E-2</c:v>
                </c:pt>
                <c:pt idx="52">
                  <c:v>2.0550507886802873E-2</c:v>
                </c:pt>
                <c:pt idx="53">
                  <c:v>1.996910580257967E-2</c:v>
                </c:pt>
                <c:pt idx="54">
                  <c:v>1.9412032170645216E-2</c:v>
                </c:pt>
                <c:pt idx="55">
                  <c:v>1.8877948336441304E-2</c:v>
                </c:pt>
                <c:pt idx="56">
                  <c:v>1.8365606467700284E-2</c:v>
                </c:pt>
                <c:pt idx="57">
                  <c:v>1.7873842259235981E-2</c:v>
                </c:pt>
                <c:pt idx="58">
                  <c:v>1.7401568312337242E-2</c:v>
                </c:pt>
                <c:pt idx="59">
                  <c:v>1.6947768118401145E-2</c:v>
                </c:pt>
                <c:pt idx="60">
                  <c:v>1.6511490584592822E-2</c:v>
                </c:pt>
                <c:pt idx="61">
                  <c:v>1.6091845046433559E-2</c:v>
                </c:pt>
                <c:pt idx="62">
                  <c:v>1.5687996718440535E-2</c:v>
                </c:pt>
                <c:pt idx="63">
                  <c:v>1.5299162539392562E-2</c:v>
                </c:pt>
                <c:pt idx="64">
                  <c:v>1.4924607373579889E-2</c:v>
                </c:pt>
                <c:pt idx="65">
                  <c:v>1.4563640533601414E-2</c:v>
                </c:pt>
                <c:pt idx="66">
                  <c:v>1.4215612593975522E-2</c:v>
                </c:pt>
                <c:pt idx="67">
                  <c:v>1.3879912468096466E-2</c:v>
                </c:pt>
                <c:pt idx="68">
                  <c:v>1.3555964723952823E-2</c:v>
                </c:pt>
                <c:pt idx="69">
                  <c:v>1.3555964723952823E-2</c:v>
                </c:pt>
                <c:pt idx="70">
                  <c:v>1.3243227116576705E-2</c:v>
                </c:pt>
                <c:pt idx="71">
                  <c:v>1.2941188317452732E-2</c:v>
                </c:pt>
                <c:pt idx="72">
                  <c:v>1.2649365823122786E-2</c:v>
                </c:pt>
                <c:pt idx="73">
                  <c:v>1.2367304027004087E-2</c:v>
                </c:pt>
                <c:pt idx="74">
                  <c:v>1.2094572440024473E-2</c:v>
                </c:pt>
                <c:pt idx="75">
                  <c:v>1.1830764047091666E-2</c:v>
                </c:pt>
                <c:pt idx="76">
                  <c:v>1.1575493787673734E-2</c:v>
                </c:pt>
                <c:pt idx="77">
                  <c:v>1.1328397149894056E-2</c:v>
                </c:pt>
                <c:pt idx="78">
                  <c:v>1.1089128868551124E-2</c:v>
                </c:pt>
                <c:pt idx="79">
                  <c:v>1.0857361718375409E-2</c:v>
                </c:pt>
                <c:pt idx="80">
                  <c:v>1.0632785394644143E-2</c:v>
                </c:pt>
                <c:pt idx="81">
                  <c:v>1.0415105474000604E-2</c:v>
                </c:pt>
                <c:pt idx="82">
                  <c:v>1.0204042448976922E-2</c:v>
                </c:pt>
                <c:pt idx="83">
                  <c:v>9.9993308303061579E-3</c:v>
                </c:pt>
                <c:pt idx="84">
                  <c:v>9.8007183116381024E-3</c:v>
                </c:pt>
                <c:pt idx="85">
                  <c:v>9.6079649917497536E-3</c:v>
                </c:pt>
                <c:pt idx="86">
                  <c:v>9.4208426497717594E-3</c:v>
                </c:pt>
                <c:pt idx="87">
                  <c:v>9.2391340693406682E-3</c:v>
                </c:pt>
                <c:pt idx="88">
                  <c:v>9.0626324079385832E-3</c:v>
                </c:pt>
                <c:pt idx="89">
                  <c:v>8.8911406079999998E-3</c:v>
                </c:pt>
                <c:pt idx="90">
                  <c:v>8.5587911014709875E-3</c:v>
                </c:pt>
                <c:pt idx="91">
                  <c:v>8.244733952000002E-3</c:v>
                </c:pt>
                <c:pt idx="92">
                  <c:v>7.9476509765395061E-3</c:v>
                </c:pt>
                <c:pt idx="93">
                  <c:v>7.6663406262857175E-3</c:v>
                </c:pt>
                <c:pt idx="94">
                  <c:v>7.3997058184155171E-3</c:v>
                </c:pt>
                <c:pt idx="95">
                  <c:v>7.146743223552918E-3</c:v>
                </c:pt>
                <c:pt idx="96">
                  <c:v>6.9065338132812473E-3</c:v>
                </c:pt>
                <c:pt idx="97">
                  <c:v>6.6782345011200065E-3</c:v>
                </c:pt>
                <c:pt idx="98">
                  <c:v>6.4610707347573298E-3</c:v>
                </c:pt>
                <c:pt idx="99">
                  <c:v>6.2543299178022963E-3</c:v>
                </c:pt>
                <c:pt idx="100">
                  <c:v>6.057355556571436E-3</c:v>
                </c:pt>
                <c:pt idx="101">
                  <c:v>5.8695420420000078E-3</c:v>
                </c:pt>
                <c:pt idx="102">
                  <c:v>5.6903299891200082E-3</c:v>
                </c:pt>
                <c:pt idx="103">
                  <c:v>5.5192020670413308E-3</c:v>
                </c:pt>
                <c:pt idx="104">
                  <c:v>5.3556792613125501E-3</c:v>
                </c:pt>
                <c:pt idx="105">
                  <c:v>5.1993175181730194E-3</c:v>
                </c:pt>
                <c:pt idx="106">
                  <c:v>5.0497047267448105E-3</c:v>
                </c:pt>
                <c:pt idx="107">
                  <c:v>4.9064580008228659E-3</c:v>
                </c:pt>
                <c:pt idx="108">
                  <c:v>4.7692212267470835E-3</c:v>
                </c:pt>
                <c:pt idx="109">
                  <c:v>4.6376628480000095E-3</c:v>
                </c:pt>
                <c:pt idx="110">
                  <c:v>4.5114738607678825E-3</c:v>
                </c:pt>
                <c:pt idx="111">
                  <c:v>4.3903659978144728E-3</c:v>
                </c:pt>
                <c:pt idx="112">
                  <c:v>4.2740700807168087E-3</c:v>
                </c:pt>
                <c:pt idx="113">
                  <c:v>4.1623345228587356E-3</c:v>
                </c:pt>
                <c:pt idx="114">
                  <c:v>4.0549239676222057E-3</c:v>
                </c:pt>
                <c:pt idx="115">
                  <c:v>3.9516180480000003E-3</c:v>
                </c:pt>
                <c:pt idx="116">
                  <c:v>2.9515182921203802E-3</c:v>
                </c:pt>
                <c:pt idx="117">
                  <c:v>2.2487858742857142E-3</c:v>
                </c:pt>
                <c:pt idx="118">
                  <c:v>1.7389848579654962E-3</c:v>
                </c:pt>
                <c:pt idx="119">
                  <c:v>1.3594026411940295E-3</c:v>
                </c:pt>
                <c:pt idx="120">
                  <c:v>1.0706190599001186E-3</c:v>
                </c:pt>
                <c:pt idx="121">
                  <c:v>8.468975034319528E-4</c:v>
                </c:pt>
                <c:pt idx="122">
                  <c:v>6.7088922344436862E-4</c:v>
                </c:pt>
                <c:pt idx="123">
                  <c:v>5.3057573102386051E-4</c:v>
                </c:pt>
                <c:pt idx="124">
                  <c:v>4.1743213714285726E-4</c:v>
                </c:pt>
                <c:pt idx="125">
                  <c:v>3.2528563199999994E-4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76-49CC-BE66-7F4F4D030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938176"/>
        <c:axId val="154017792"/>
      </c:scatterChart>
      <c:valAx>
        <c:axId val="153938176"/>
        <c:scaling>
          <c:orientation val="minMax"/>
          <c:max val="10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4017792"/>
        <c:crosses val="autoZero"/>
        <c:crossBetween val="midCat"/>
      </c:valAx>
      <c:valAx>
        <c:axId val="154017792"/>
        <c:scaling>
          <c:orientation val="minMax"/>
          <c:max val="1.2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39381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9927689338720689"/>
          <c:y val="0.21156255468066493"/>
          <c:w val="0.20786721972253488"/>
          <c:h val="0.34496654584843567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'[1]Spettri di risposta NTC'!$Z$11</c:f>
          <c:strCache>
            <c:ptCount val="1"/>
            <c:pt idx="0">
              <c:v>San Giovanni di Baiano, Spoleto - spettri elastici, spo [mm]</c:v>
            </c:pt>
          </c:strCache>
        </c:strRef>
      </c:tx>
      <c:layout>
        <c:manualLayout>
          <c:xMode val="edge"/>
          <c:yMode val="edge"/>
          <c:x val="0.12171119235095613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di risposta NTC'!$Z$15:$Z$18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xVal>
          <c:yVal>
            <c:numRef>
              <c:f>'Spettri di risposta NTC'!$AB$15:$AB$20</c:f>
              <c:numCache>
                <c:formatCode>0.0</c:formatCode>
                <c:ptCount val="6"/>
                <c:pt idx="0">
                  <c:v>10.695058090509612</c:v>
                </c:pt>
                <c:pt idx="1">
                  <c:v>13.742684041517654</c:v>
                </c:pt>
                <c:pt idx="2">
                  <c:v>37.292351004532676</c:v>
                </c:pt>
                <c:pt idx="3">
                  <c:v>49.018675565705131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C9-42F9-A9A0-2DEC2EA93DBB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di risposta NTC'!$AS$5:$AS$130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5.5E-2</c:v>
                </c:pt>
                <c:pt idx="3">
                  <c:v>0.11</c:v>
                </c:pt>
                <c:pt idx="4">
                  <c:v>0.16500000000000001</c:v>
                </c:pt>
                <c:pt idx="5">
                  <c:v>0.22000000000000003</c:v>
                </c:pt>
                <c:pt idx="6">
                  <c:v>0.27500000000000002</c:v>
                </c:pt>
                <c:pt idx="7">
                  <c:v>0.33</c:v>
                </c:pt>
                <c:pt idx="8">
                  <c:v>0.38605</c:v>
                </c:pt>
                <c:pt idx="9">
                  <c:v>0.44209999999999999</c:v>
                </c:pt>
                <c:pt idx="10">
                  <c:v>0.49814999999999998</c:v>
                </c:pt>
                <c:pt idx="11">
                  <c:v>0.55420000000000003</c:v>
                </c:pt>
                <c:pt idx="12">
                  <c:v>0.61025000000000007</c:v>
                </c:pt>
                <c:pt idx="13">
                  <c:v>0.66630000000000011</c:v>
                </c:pt>
                <c:pt idx="14">
                  <c:v>0.72235000000000016</c:v>
                </c:pt>
                <c:pt idx="15">
                  <c:v>0.7784000000000002</c:v>
                </c:pt>
                <c:pt idx="16">
                  <c:v>0.83445000000000025</c:v>
                </c:pt>
                <c:pt idx="17">
                  <c:v>0.89050000000000029</c:v>
                </c:pt>
                <c:pt idx="18">
                  <c:v>0.94655000000000034</c:v>
                </c:pt>
                <c:pt idx="19">
                  <c:v>1.0026000000000004</c:v>
                </c:pt>
                <c:pt idx="20">
                  <c:v>1.0586500000000003</c:v>
                </c:pt>
                <c:pt idx="21">
                  <c:v>1.1147000000000002</c:v>
                </c:pt>
                <c:pt idx="22">
                  <c:v>1.1707500000000002</c:v>
                </c:pt>
                <c:pt idx="23">
                  <c:v>1.2268000000000001</c:v>
                </c:pt>
                <c:pt idx="24">
                  <c:v>1.28285</c:v>
                </c:pt>
                <c:pt idx="25">
                  <c:v>1.3389</c:v>
                </c:pt>
                <c:pt idx="26">
                  <c:v>1.3949499999999999</c:v>
                </c:pt>
                <c:pt idx="27">
                  <c:v>1.4510000000000001</c:v>
                </c:pt>
                <c:pt idx="28">
                  <c:v>1.4510000000000001</c:v>
                </c:pt>
                <c:pt idx="29">
                  <c:v>1.50705</c:v>
                </c:pt>
                <c:pt idx="30">
                  <c:v>1.5630999999999999</c:v>
                </c:pt>
                <c:pt idx="31">
                  <c:v>1.6191499999999999</c:v>
                </c:pt>
                <c:pt idx="32">
                  <c:v>1.6751999999999998</c:v>
                </c:pt>
                <c:pt idx="33">
                  <c:v>1.7312499999999997</c:v>
                </c:pt>
                <c:pt idx="34">
                  <c:v>1.7872999999999997</c:v>
                </c:pt>
                <c:pt idx="35">
                  <c:v>1.8433499999999996</c:v>
                </c:pt>
                <c:pt idx="36">
                  <c:v>1.8993999999999995</c:v>
                </c:pt>
                <c:pt idx="37">
                  <c:v>1.9554499999999995</c:v>
                </c:pt>
                <c:pt idx="38">
                  <c:v>2.0114999999999994</c:v>
                </c:pt>
                <c:pt idx="39">
                  <c:v>2.0675499999999993</c:v>
                </c:pt>
                <c:pt idx="40">
                  <c:v>2.1235999999999993</c:v>
                </c:pt>
                <c:pt idx="41">
                  <c:v>2.1796499999999992</c:v>
                </c:pt>
                <c:pt idx="42">
                  <c:v>2.2356999999999991</c:v>
                </c:pt>
                <c:pt idx="43">
                  <c:v>2.2917499999999991</c:v>
                </c:pt>
                <c:pt idx="44">
                  <c:v>2.347799999999999</c:v>
                </c:pt>
                <c:pt idx="45">
                  <c:v>2.4038499999999989</c:v>
                </c:pt>
                <c:pt idx="46">
                  <c:v>2.4598999999999989</c:v>
                </c:pt>
                <c:pt idx="47">
                  <c:v>2.5159499999999988</c:v>
                </c:pt>
                <c:pt idx="48">
                  <c:v>2.5720000000000001</c:v>
                </c:pt>
                <c:pt idx="49">
                  <c:v>2.5933999999999999</c:v>
                </c:pt>
                <c:pt idx="50">
                  <c:v>2.6147999999999998</c:v>
                </c:pt>
                <c:pt idx="51">
                  <c:v>2.6361999999999997</c:v>
                </c:pt>
                <c:pt idx="52">
                  <c:v>2.6575999999999995</c:v>
                </c:pt>
                <c:pt idx="53">
                  <c:v>2.6789999999999994</c:v>
                </c:pt>
                <c:pt idx="54">
                  <c:v>2.7003999999999992</c:v>
                </c:pt>
                <c:pt idx="55">
                  <c:v>2.7217999999999991</c:v>
                </c:pt>
                <c:pt idx="56">
                  <c:v>2.743199999999999</c:v>
                </c:pt>
                <c:pt idx="57">
                  <c:v>2.7645999999999988</c:v>
                </c:pt>
                <c:pt idx="58">
                  <c:v>2.7859999999999987</c:v>
                </c:pt>
                <c:pt idx="59">
                  <c:v>2.8073999999999986</c:v>
                </c:pt>
                <c:pt idx="60">
                  <c:v>2.8287999999999984</c:v>
                </c:pt>
                <c:pt idx="61">
                  <c:v>2.8501999999999983</c:v>
                </c:pt>
                <c:pt idx="62">
                  <c:v>2.8715999999999982</c:v>
                </c:pt>
                <c:pt idx="63">
                  <c:v>2.892999999999998</c:v>
                </c:pt>
                <c:pt idx="64">
                  <c:v>2.9143999999999979</c:v>
                </c:pt>
                <c:pt idx="65">
                  <c:v>2.9357999999999977</c:v>
                </c:pt>
                <c:pt idx="66">
                  <c:v>2.9571999999999976</c:v>
                </c:pt>
                <c:pt idx="67">
                  <c:v>2.9785999999999975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3.0576923076923075</c:v>
                </c:pt>
                <c:pt idx="91">
                  <c:v>3.115384615384615</c:v>
                </c:pt>
                <c:pt idx="92">
                  <c:v>3.1730769230769225</c:v>
                </c:pt>
                <c:pt idx="93">
                  <c:v>3.2307692307692299</c:v>
                </c:pt>
                <c:pt idx="94">
                  <c:v>3.2884615384615374</c:v>
                </c:pt>
                <c:pt idx="95">
                  <c:v>3.3461538461538449</c:v>
                </c:pt>
                <c:pt idx="96">
                  <c:v>3.4038461538461524</c:v>
                </c:pt>
                <c:pt idx="97">
                  <c:v>3.4615384615384599</c:v>
                </c:pt>
                <c:pt idx="98">
                  <c:v>3.5192307692307674</c:v>
                </c:pt>
                <c:pt idx="99">
                  <c:v>3.5769230769230749</c:v>
                </c:pt>
                <c:pt idx="100">
                  <c:v>3.6346153846153824</c:v>
                </c:pt>
                <c:pt idx="101">
                  <c:v>3.6923076923076898</c:v>
                </c:pt>
                <c:pt idx="102">
                  <c:v>3.7499999999999973</c:v>
                </c:pt>
                <c:pt idx="103">
                  <c:v>3.8076923076923048</c:v>
                </c:pt>
                <c:pt idx="104">
                  <c:v>3.8653846153846123</c:v>
                </c:pt>
                <c:pt idx="105">
                  <c:v>3.9230769230769198</c:v>
                </c:pt>
                <c:pt idx="106">
                  <c:v>3.9807692307692273</c:v>
                </c:pt>
                <c:pt idx="107">
                  <c:v>4.0384615384615348</c:v>
                </c:pt>
                <c:pt idx="108">
                  <c:v>4.0961538461538423</c:v>
                </c:pt>
                <c:pt idx="109">
                  <c:v>4.1538461538461497</c:v>
                </c:pt>
                <c:pt idx="110">
                  <c:v>4.2115384615384572</c:v>
                </c:pt>
                <c:pt idx="111">
                  <c:v>4.2692307692307647</c:v>
                </c:pt>
                <c:pt idx="112">
                  <c:v>4.3269230769230722</c:v>
                </c:pt>
                <c:pt idx="113">
                  <c:v>4.3846153846153797</c:v>
                </c:pt>
                <c:pt idx="114">
                  <c:v>4.4423076923076872</c:v>
                </c:pt>
                <c:pt idx="115">
                  <c:v>4.5</c:v>
                </c:pt>
                <c:pt idx="116">
                  <c:v>5.05</c:v>
                </c:pt>
                <c:pt idx="117">
                  <c:v>5.6</c:v>
                </c:pt>
                <c:pt idx="118">
                  <c:v>6.15</c:v>
                </c:pt>
                <c:pt idx="119">
                  <c:v>6.7</c:v>
                </c:pt>
                <c:pt idx="120">
                  <c:v>7.25</c:v>
                </c:pt>
                <c:pt idx="121">
                  <c:v>7.8</c:v>
                </c:pt>
                <c:pt idx="122">
                  <c:v>8.35</c:v>
                </c:pt>
                <c:pt idx="123">
                  <c:v>8.9</c:v>
                </c:pt>
                <c:pt idx="124">
                  <c:v>9.4499999999999993</c:v>
                </c:pt>
                <c:pt idx="125">
                  <c:v>10</c:v>
                </c:pt>
              </c:numCache>
            </c:numRef>
          </c:xVal>
          <c:yVal>
            <c:numRef>
              <c:f>'Spettri di risposta NTC'!$AU$5:$AU$130</c:f>
              <c:numCache>
                <c:formatCode>0.00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0.31599839761819787</c:v>
                </c:pt>
                <c:pt idx="3">
                  <c:v>1.7973514374091879</c:v>
                </c:pt>
                <c:pt idx="4">
                  <c:v>4.0440407341706734</c:v>
                </c:pt>
                <c:pt idx="5">
                  <c:v>7.1894057496367534</c:v>
                </c:pt>
                <c:pt idx="6">
                  <c:v>11.233446483807425</c:v>
                </c:pt>
                <c:pt idx="7">
                  <c:v>16.176162936682694</c:v>
                </c:pt>
                <c:pt idx="8">
                  <c:v>18.923659702140466</c:v>
                </c:pt>
                <c:pt idx="9">
                  <c:v>21.671156467598237</c:v>
                </c:pt>
                <c:pt idx="10">
                  <c:v>24.418653233056006</c:v>
                </c:pt>
                <c:pt idx="11">
                  <c:v>27.166149998513784</c:v>
                </c:pt>
                <c:pt idx="12">
                  <c:v>29.91364676397156</c:v>
                </c:pt>
                <c:pt idx="13">
                  <c:v>32.661143529429332</c:v>
                </c:pt>
                <c:pt idx="14">
                  <c:v>35.408640294887107</c:v>
                </c:pt>
                <c:pt idx="15">
                  <c:v>38.156137060344875</c:v>
                </c:pt>
                <c:pt idx="16">
                  <c:v>40.90363382580265</c:v>
                </c:pt>
                <c:pt idx="17">
                  <c:v>43.651130591260433</c:v>
                </c:pt>
                <c:pt idx="18">
                  <c:v>46.398627356718201</c:v>
                </c:pt>
                <c:pt idx="19">
                  <c:v>49.146124122175976</c:v>
                </c:pt>
                <c:pt idx="20">
                  <c:v>51.893620887633752</c:v>
                </c:pt>
                <c:pt idx="21">
                  <c:v>54.641117653091513</c:v>
                </c:pt>
                <c:pt idx="22">
                  <c:v>57.388614418549288</c:v>
                </c:pt>
                <c:pt idx="23">
                  <c:v>60.136111184007042</c:v>
                </c:pt>
                <c:pt idx="24">
                  <c:v>62.883607949464832</c:v>
                </c:pt>
                <c:pt idx="25">
                  <c:v>65.631104714922586</c:v>
                </c:pt>
                <c:pt idx="26">
                  <c:v>68.378601480380354</c:v>
                </c:pt>
                <c:pt idx="27">
                  <c:v>71.126098245838151</c:v>
                </c:pt>
                <c:pt idx="28">
                  <c:v>71.126098245838151</c:v>
                </c:pt>
                <c:pt idx="29">
                  <c:v>73.873595011295919</c:v>
                </c:pt>
                <c:pt idx="30">
                  <c:v>76.621091776753687</c:v>
                </c:pt>
                <c:pt idx="31">
                  <c:v>79.368588542211441</c:v>
                </c:pt>
                <c:pt idx="32">
                  <c:v>82.116085307669209</c:v>
                </c:pt>
                <c:pt idx="33">
                  <c:v>84.863582073126992</c:v>
                </c:pt>
                <c:pt idx="34">
                  <c:v>87.611078838584774</c:v>
                </c:pt>
                <c:pt idx="35">
                  <c:v>90.358575604042528</c:v>
                </c:pt>
                <c:pt idx="36">
                  <c:v>93.106072369500296</c:v>
                </c:pt>
                <c:pt idx="37">
                  <c:v>95.853569134958065</c:v>
                </c:pt>
                <c:pt idx="38">
                  <c:v>98.601065900415847</c:v>
                </c:pt>
                <c:pt idx="39">
                  <c:v>101.34856266587362</c:v>
                </c:pt>
                <c:pt idx="40">
                  <c:v>104.09605943133135</c:v>
                </c:pt>
                <c:pt idx="41">
                  <c:v>106.84355619678915</c:v>
                </c:pt>
                <c:pt idx="42">
                  <c:v>109.59105296224691</c:v>
                </c:pt>
                <c:pt idx="43">
                  <c:v>112.33854972770469</c:v>
                </c:pt>
                <c:pt idx="44">
                  <c:v>115.08604649316244</c:v>
                </c:pt>
                <c:pt idx="45">
                  <c:v>117.83354325862021</c:v>
                </c:pt>
                <c:pt idx="46">
                  <c:v>120.58104002407799</c:v>
                </c:pt>
                <c:pt idx="47">
                  <c:v>123.32853678953575</c:v>
                </c:pt>
                <c:pt idx="48">
                  <c:v>126.07603355499356</c:v>
                </c:pt>
                <c:pt idx="49">
                  <c:v>126.07603355499359</c:v>
                </c:pt>
                <c:pt idx="50">
                  <c:v>126.07603355499359</c:v>
                </c:pt>
                <c:pt idx="51">
                  <c:v>126.07603355499359</c:v>
                </c:pt>
                <c:pt idx="52">
                  <c:v>126.07603355499359</c:v>
                </c:pt>
                <c:pt idx="53">
                  <c:v>126.07603355499359</c:v>
                </c:pt>
                <c:pt idx="54">
                  <c:v>126.07603355499359</c:v>
                </c:pt>
                <c:pt idx="55">
                  <c:v>126.07603355499359</c:v>
                </c:pt>
                <c:pt idx="56">
                  <c:v>126.07603355499356</c:v>
                </c:pt>
                <c:pt idx="57">
                  <c:v>126.0760335549936</c:v>
                </c:pt>
                <c:pt idx="58">
                  <c:v>126.0760335549936</c:v>
                </c:pt>
                <c:pt idx="59">
                  <c:v>126.07603355499359</c:v>
                </c:pt>
                <c:pt idx="60">
                  <c:v>126.07603355499359</c:v>
                </c:pt>
                <c:pt idx="61">
                  <c:v>126.07603355499359</c:v>
                </c:pt>
                <c:pt idx="62">
                  <c:v>126.0760335549936</c:v>
                </c:pt>
                <c:pt idx="63">
                  <c:v>126.0760335549936</c:v>
                </c:pt>
                <c:pt idx="64">
                  <c:v>126.07603355499359</c:v>
                </c:pt>
                <c:pt idx="65">
                  <c:v>126.07603355499359</c:v>
                </c:pt>
                <c:pt idx="66">
                  <c:v>126.07603355499359</c:v>
                </c:pt>
                <c:pt idx="67">
                  <c:v>126.07603355499359</c:v>
                </c:pt>
                <c:pt idx="68">
                  <c:v>126.0760335549936</c:v>
                </c:pt>
                <c:pt idx="69">
                  <c:v>126.0760335549936</c:v>
                </c:pt>
                <c:pt idx="70">
                  <c:v>126.0760335549936</c:v>
                </c:pt>
                <c:pt idx="71">
                  <c:v>126.0760335549936</c:v>
                </c:pt>
                <c:pt idx="72">
                  <c:v>126.0760335549936</c:v>
                </c:pt>
                <c:pt idx="73">
                  <c:v>126.0760335549936</c:v>
                </c:pt>
                <c:pt idx="74">
                  <c:v>126.0760335549936</c:v>
                </c:pt>
                <c:pt idx="75">
                  <c:v>126.0760335549936</c:v>
                </c:pt>
                <c:pt idx="76">
                  <c:v>126.0760335549936</c:v>
                </c:pt>
                <c:pt idx="77">
                  <c:v>126.0760335549936</c:v>
                </c:pt>
                <c:pt idx="78">
                  <c:v>126.0760335549936</c:v>
                </c:pt>
                <c:pt idx="79">
                  <c:v>126.0760335549936</c:v>
                </c:pt>
                <c:pt idx="80">
                  <c:v>126.0760335549936</c:v>
                </c:pt>
                <c:pt idx="81">
                  <c:v>126.0760335549936</c:v>
                </c:pt>
                <c:pt idx="82">
                  <c:v>126.0760335549936</c:v>
                </c:pt>
                <c:pt idx="83">
                  <c:v>126.0760335549936</c:v>
                </c:pt>
                <c:pt idx="84">
                  <c:v>126.0760335549936</c:v>
                </c:pt>
                <c:pt idx="85">
                  <c:v>126.0760335549936</c:v>
                </c:pt>
                <c:pt idx="86">
                  <c:v>126.0760335549936</c:v>
                </c:pt>
                <c:pt idx="87">
                  <c:v>126.0760335549936</c:v>
                </c:pt>
                <c:pt idx="88">
                  <c:v>126.0760335549936</c:v>
                </c:pt>
                <c:pt idx="89">
                  <c:v>126.0760335549936</c:v>
                </c:pt>
                <c:pt idx="90">
                  <c:v>126.07603355499359</c:v>
                </c:pt>
                <c:pt idx="91">
                  <c:v>126.07603355499359</c:v>
                </c:pt>
                <c:pt idx="92">
                  <c:v>126.0760335549936</c:v>
                </c:pt>
                <c:pt idx="93">
                  <c:v>126.07603355499359</c:v>
                </c:pt>
                <c:pt idx="94">
                  <c:v>126.07603355499359</c:v>
                </c:pt>
                <c:pt idx="95">
                  <c:v>126.07603355499359</c:v>
                </c:pt>
                <c:pt idx="96">
                  <c:v>126.07603355499359</c:v>
                </c:pt>
                <c:pt idx="97">
                  <c:v>126.07603355499359</c:v>
                </c:pt>
                <c:pt idx="98">
                  <c:v>126.07603355499359</c:v>
                </c:pt>
                <c:pt idx="99">
                  <c:v>126.0760335549936</c:v>
                </c:pt>
                <c:pt idx="100">
                  <c:v>126.07603355499359</c:v>
                </c:pt>
                <c:pt idx="101">
                  <c:v>126.07603355499359</c:v>
                </c:pt>
                <c:pt idx="102">
                  <c:v>126.0760335549936</c:v>
                </c:pt>
                <c:pt idx="103">
                  <c:v>126.0760335549936</c:v>
                </c:pt>
                <c:pt idx="104">
                  <c:v>126.0760335549936</c:v>
                </c:pt>
                <c:pt idx="105">
                  <c:v>126.07603355499359</c:v>
                </c:pt>
                <c:pt idx="106">
                  <c:v>126.07603355499359</c:v>
                </c:pt>
                <c:pt idx="107">
                  <c:v>126.0760335549936</c:v>
                </c:pt>
                <c:pt idx="108">
                  <c:v>126.07603355499359</c:v>
                </c:pt>
                <c:pt idx="109">
                  <c:v>126.0760335549936</c:v>
                </c:pt>
                <c:pt idx="110">
                  <c:v>126.07603355499359</c:v>
                </c:pt>
                <c:pt idx="111">
                  <c:v>126.07603355499359</c:v>
                </c:pt>
                <c:pt idx="112">
                  <c:v>126.0760335549936</c:v>
                </c:pt>
                <c:pt idx="113">
                  <c:v>126.07603355499359</c:v>
                </c:pt>
                <c:pt idx="114">
                  <c:v>126.07603355499359</c:v>
                </c:pt>
                <c:pt idx="115">
                  <c:v>126.0760335549936</c:v>
                </c:pt>
                <c:pt idx="116">
                  <c:v>118.59350783324591</c:v>
                </c:pt>
                <c:pt idx="117">
                  <c:v>111.11098211149822</c:v>
                </c:pt>
                <c:pt idx="118">
                  <c:v>103.6284563897505</c:v>
                </c:pt>
                <c:pt idx="119">
                  <c:v>96.145930668002805</c:v>
                </c:pt>
                <c:pt idx="120">
                  <c:v>88.663404946255113</c:v>
                </c:pt>
                <c:pt idx="121">
                  <c:v>81.180879224507393</c:v>
                </c:pt>
                <c:pt idx="122">
                  <c:v>73.698353502759701</c:v>
                </c:pt>
                <c:pt idx="123">
                  <c:v>66.215827781011996</c:v>
                </c:pt>
                <c:pt idx="124">
                  <c:v>58.733302059264297</c:v>
                </c:pt>
                <c:pt idx="125">
                  <c:v>51.250776337516605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C9-42F9-A9A0-2DEC2EA93DBB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NTC'!$AP$5:$AP$130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5.3333333333333337E-2</c:v>
                </c:pt>
                <c:pt idx="3">
                  <c:v>0.10666666666666667</c:v>
                </c:pt>
                <c:pt idx="4">
                  <c:v>0.16</c:v>
                </c:pt>
                <c:pt idx="5">
                  <c:v>0.21333333333333332</c:v>
                </c:pt>
                <c:pt idx="6">
                  <c:v>0.26666666666666666</c:v>
                </c:pt>
                <c:pt idx="7">
                  <c:v>0.32</c:v>
                </c:pt>
                <c:pt idx="8">
                  <c:v>0.37137999999999999</c:v>
                </c:pt>
                <c:pt idx="9">
                  <c:v>0.42275999999999997</c:v>
                </c:pt>
                <c:pt idx="10">
                  <c:v>0.47413999999999995</c:v>
                </c:pt>
                <c:pt idx="11">
                  <c:v>0.52551999999999999</c:v>
                </c:pt>
                <c:pt idx="12">
                  <c:v>0.57689999999999997</c:v>
                </c:pt>
                <c:pt idx="13">
                  <c:v>0.62827999999999995</c:v>
                </c:pt>
                <c:pt idx="14">
                  <c:v>0.67965999999999993</c:v>
                </c:pt>
                <c:pt idx="15">
                  <c:v>0.73103999999999991</c:v>
                </c:pt>
                <c:pt idx="16">
                  <c:v>0.78241999999999989</c:v>
                </c:pt>
                <c:pt idx="17">
                  <c:v>0.83379999999999987</c:v>
                </c:pt>
                <c:pt idx="18">
                  <c:v>0.88517999999999986</c:v>
                </c:pt>
                <c:pt idx="19">
                  <c:v>0.93655999999999984</c:v>
                </c:pt>
                <c:pt idx="20">
                  <c:v>0.98793999999999982</c:v>
                </c:pt>
                <c:pt idx="21">
                  <c:v>1.0393199999999998</c:v>
                </c:pt>
                <c:pt idx="22">
                  <c:v>1.0906999999999998</c:v>
                </c:pt>
                <c:pt idx="23">
                  <c:v>1.1420799999999998</c:v>
                </c:pt>
                <c:pt idx="24">
                  <c:v>1.1934599999999997</c:v>
                </c:pt>
                <c:pt idx="25">
                  <c:v>1.2448399999999997</c:v>
                </c:pt>
                <c:pt idx="26">
                  <c:v>1.2962199999999997</c:v>
                </c:pt>
                <c:pt idx="27">
                  <c:v>1.3475999999999999</c:v>
                </c:pt>
                <c:pt idx="28">
                  <c:v>1.3475999999999999</c:v>
                </c:pt>
                <c:pt idx="29">
                  <c:v>1.3989799999999999</c:v>
                </c:pt>
                <c:pt idx="30">
                  <c:v>1.4503599999999999</c:v>
                </c:pt>
                <c:pt idx="31">
                  <c:v>1.5017399999999999</c:v>
                </c:pt>
                <c:pt idx="32">
                  <c:v>1.5531199999999998</c:v>
                </c:pt>
                <c:pt idx="33">
                  <c:v>1.6044999999999998</c:v>
                </c:pt>
                <c:pt idx="34">
                  <c:v>1.6558799999999998</c:v>
                </c:pt>
                <c:pt idx="35">
                  <c:v>1.7072599999999998</c:v>
                </c:pt>
                <c:pt idx="36">
                  <c:v>1.7586399999999998</c:v>
                </c:pt>
                <c:pt idx="37">
                  <c:v>1.8100199999999997</c:v>
                </c:pt>
                <c:pt idx="38">
                  <c:v>1.8613999999999997</c:v>
                </c:pt>
                <c:pt idx="39">
                  <c:v>1.9127799999999997</c:v>
                </c:pt>
                <c:pt idx="40">
                  <c:v>1.9641599999999997</c:v>
                </c:pt>
                <c:pt idx="41">
                  <c:v>2.0155399999999997</c:v>
                </c:pt>
                <c:pt idx="42">
                  <c:v>2.0669199999999996</c:v>
                </c:pt>
                <c:pt idx="43">
                  <c:v>2.1182999999999996</c:v>
                </c:pt>
                <c:pt idx="44">
                  <c:v>2.1696799999999996</c:v>
                </c:pt>
                <c:pt idx="45">
                  <c:v>2.2210599999999996</c:v>
                </c:pt>
                <c:pt idx="46">
                  <c:v>2.2724399999999996</c:v>
                </c:pt>
                <c:pt idx="47">
                  <c:v>2.3238199999999996</c:v>
                </c:pt>
                <c:pt idx="48">
                  <c:v>2.3752</c:v>
                </c:pt>
                <c:pt idx="49">
                  <c:v>2.4064399999999999</c:v>
                </c:pt>
                <c:pt idx="50">
                  <c:v>2.4376799999999998</c:v>
                </c:pt>
                <c:pt idx="51">
                  <c:v>2.4689199999999998</c:v>
                </c:pt>
                <c:pt idx="52">
                  <c:v>2.5001599999999997</c:v>
                </c:pt>
                <c:pt idx="53">
                  <c:v>2.5313999999999997</c:v>
                </c:pt>
                <c:pt idx="54">
                  <c:v>2.5626399999999996</c:v>
                </c:pt>
                <c:pt idx="55">
                  <c:v>2.5938799999999995</c:v>
                </c:pt>
                <c:pt idx="56">
                  <c:v>2.6251199999999995</c:v>
                </c:pt>
                <c:pt idx="57">
                  <c:v>2.6563599999999994</c:v>
                </c:pt>
                <c:pt idx="58">
                  <c:v>2.6875999999999993</c:v>
                </c:pt>
                <c:pt idx="59">
                  <c:v>2.7188399999999993</c:v>
                </c:pt>
                <c:pt idx="60">
                  <c:v>2.7500799999999992</c:v>
                </c:pt>
                <c:pt idx="61">
                  <c:v>2.7813199999999991</c:v>
                </c:pt>
                <c:pt idx="62">
                  <c:v>2.8125599999999991</c:v>
                </c:pt>
                <c:pt idx="63">
                  <c:v>2.843799999999999</c:v>
                </c:pt>
                <c:pt idx="64">
                  <c:v>2.8750399999999989</c:v>
                </c:pt>
                <c:pt idx="65">
                  <c:v>2.9062799999999989</c:v>
                </c:pt>
                <c:pt idx="66">
                  <c:v>2.9375199999999988</c:v>
                </c:pt>
                <c:pt idx="67">
                  <c:v>2.9687599999999987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3.0576923076923075</c:v>
                </c:pt>
                <c:pt idx="91">
                  <c:v>3.115384615384615</c:v>
                </c:pt>
                <c:pt idx="92">
                  <c:v>3.1730769230769225</c:v>
                </c:pt>
                <c:pt idx="93">
                  <c:v>3.2307692307692299</c:v>
                </c:pt>
                <c:pt idx="94">
                  <c:v>3.2884615384615374</c:v>
                </c:pt>
                <c:pt idx="95">
                  <c:v>3.3461538461538449</c:v>
                </c:pt>
                <c:pt idx="96">
                  <c:v>3.4038461538461524</c:v>
                </c:pt>
                <c:pt idx="97">
                  <c:v>3.4615384615384599</c:v>
                </c:pt>
                <c:pt idx="98">
                  <c:v>3.5192307692307674</c:v>
                </c:pt>
                <c:pt idx="99">
                  <c:v>3.5769230769230749</c:v>
                </c:pt>
                <c:pt idx="100">
                  <c:v>3.6346153846153824</c:v>
                </c:pt>
                <c:pt idx="101">
                  <c:v>3.6923076923076898</c:v>
                </c:pt>
                <c:pt idx="102">
                  <c:v>3.7499999999999973</c:v>
                </c:pt>
                <c:pt idx="103">
                  <c:v>3.8076923076923048</c:v>
                </c:pt>
                <c:pt idx="104">
                  <c:v>3.8653846153846123</c:v>
                </c:pt>
                <c:pt idx="105">
                  <c:v>3.9230769230769198</c:v>
                </c:pt>
                <c:pt idx="106">
                  <c:v>3.9807692307692273</c:v>
                </c:pt>
                <c:pt idx="107">
                  <c:v>4.0384615384615348</c:v>
                </c:pt>
                <c:pt idx="108">
                  <c:v>4.0961538461538423</c:v>
                </c:pt>
                <c:pt idx="109">
                  <c:v>4.1538461538461497</c:v>
                </c:pt>
                <c:pt idx="110">
                  <c:v>4.2115384615384572</c:v>
                </c:pt>
                <c:pt idx="111">
                  <c:v>4.2692307692307647</c:v>
                </c:pt>
                <c:pt idx="112">
                  <c:v>4.3269230769230722</c:v>
                </c:pt>
                <c:pt idx="113">
                  <c:v>4.3846153846153797</c:v>
                </c:pt>
                <c:pt idx="114">
                  <c:v>4.4423076923076872</c:v>
                </c:pt>
                <c:pt idx="115">
                  <c:v>4.5</c:v>
                </c:pt>
                <c:pt idx="116">
                  <c:v>5.05</c:v>
                </c:pt>
                <c:pt idx="117">
                  <c:v>5.6</c:v>
                </c:pt>
                <c:pt idx="118">
                  <c:v>6.15</c:v>
                </c:pt>
                <c:pt idx="119">
                  <c:v>6.7</c:v>
                </c:pt>
                <c:pt idx="120">
                  <c:v>7.25</c:v>
                </c:pt>
                <c:pt idx="121">
                  <c:v>7.8</c:v>
                </c:pt>
                <c:pt idx="122">
                  <c:v>8.35</c:v>
                </c:pt>
                <c:pt idx="123">
                  <c:v>8.9</c:v>
                </c:pt>
                <c:pt idx="124">
                  <c:v>9.4499999999999993</c:v>
                </c:pt>
                <c:pt idx="125">
                  <c:v>10</c:v>
                </c:pt>
              </c:numCache>
            </c:numRef>
          </c:xVal>
          <c:yVal>
            <c:numRef>
              <c:f>'Spettri di risposta NTC'!$AR$5:$AR$130</c:f>
              <c:numCache>
                <c:formatCode>0.00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0.23423430856228661</c:v>
                </c:pt>
                <c:pt idx="3">
                  <c:v>1.3259502579389397</c:v>
                </c:pt>
                <c:pt idx="4">
                  <c:v>2.983388080362614</c:v>
                </c:pt>
                <c:pt idx="5">
                  <c:v>5.3038010317557571</c:v>
                </c:pt>
                <c:pt idx="6">
                  <c:v>8.2871891121183729</c:v>
                </c:pt>
                <c:pt idx="7">
                  <c:v>11.933552321450456</c:v>
                </c:pt>
                <c:pt idx="8">
                  <c:v>13.849633316063342</c:v>
                </c:pt>
                <c:pt idx="9">
                  <c:v>15.765714310676231</c:v>
                </c:pt>
                <c:pt idx="10">
                  <c:v>17.681795305289118</c:v>
                </c:pt>
                <c:pt idx="11">
                  <c:v>19.597876299902012</c:v>
                </c:pt>
                <c:pt idx="12">
                  <c:v>21.513957294514899</c:v>
                </c:pt>
                <c:pt idx="13">
                  <c:v>23.430038289127783</c:v>
                </c:pt>
                <c:pt idx="14">
                  <c:v>25.346119283740673</c:v>
                </c:pt>
                <c:pt idx="15">
                  <c:v>27.262200278353557</c:v>
                </c:pt>
                <c:pt idx="16">
                  <c:v>29.178281272966455</c:v>
                </c:pt>
                <c:pt idx="17">
                  <c:v>31.094362267579331</c:v>
                </c:pt>
                <c:pt idx="18">
                  <c:v>33.010443262192226</c:v>
                </c:pt>
                <c:pt idx="19">
                  <c:v>34.926524256805102</c:v>
                </c:pt>
                <c:pt idx="20">
                  <c:v>36.842605251418</c:v>
                </c:pt>
                <c:pt idx="21">
                  <c:v>38.758686246030884</c:v>
                </c:pt>
                <c:pt idx="22">
                  <c:v>40.674767240643781</c:v>
                </c:pt>
                <c:pt idx="23">
                  <c:v>42.590848235256665</c:v>
                </c:pt>
                <c:pt idx="24">
                  <c:v>44.506929229869549</c:v>
                </c:pt>
                <c:pt idx="25">
                  <c:v>46.423010224482432</c:v>
                </c:pt>
                <c:pt idx="26">
                  <c:v>48.339091219095323</c:v>
                </c:pt>
                <c:pt idx="27">
                  <c:v>50.255172213708235</c:v>
                </c:pt>
                <c:pt idx="28">
                  <c:v>50.255172213708235</c:v>
                </c:pt>
                <c:pt idx="29">
                  <c:v>52.171253208321119</c:v>
                </c:pt>
                <c:pt idx="30">
                  <c:v>54.087334202933988</c:v>
                </c:pt>
                <c:pt idx="31">
                  <c:v>56.003415197546886</c:v>
                </c:pt>
                <c:pt idx="32">
                  <c:v>57.91949619215977</c:v>
                </c:pt>
                <c:pt idx="33">
                  <c:v>59.835577186772653</c:v>
                </c:pt>
                <c:pt idx="34">
                  <c:v>61.751658181385551</c:v>
                </c:pt>
                <c:pt idx="35">
                  <c:v>63.667739175998435</c:v>
                </c:pt>
                <c:pt idx="36">
                  <c:v>65.583820170611332</c:v>
                </c:pt>
                <c:pt idx="37">
                  <c:v>67.499901165224216</c:v>
                </c:pt>
                <c:pt idx="38">
                  <c:v>69.4159821598371</c:v>
                </c:pt>
                <c:pt idx="39">
                  <c:v>71.332063154449997</c:v>
                </c:pt>
                <c:pt idx="40">
                  <c:v>73.248144149062881</c:v>
                </c:pt>
                <c:pt idx="41">
                  <c:v>75.164225143675765</c:v>
                </c:pt>
                <c:pt idx="42">
                  <c:v>77.080306138288663</c:v>
                </c:pt>
                <c:pt idx="43">
                  <c:v>78.996387132901546</c:v>
                </c:pt>
                <c:pt idx="44">
                  <c:v>80.91246812751443</c:v>
                </c:pt>
                <c:pt idx="45">
                  <c:v>82.828549122127328</c:v>
                </c:pt>
                <c:pt idx="46">
                  <c:v>84.744630116740211</c:v>
                </c:pt>
                <c:pt idx="47">
                  <c:v>86.660711111353095</c:v>
                </c:pt>
                <c:pt idx="48">
                  <c:v>88.576792105965993</c:v>
                </c:pt>
                <c:pt idx="49">
                  <c:v>88.576792105966007</c:v>
                </c:pt>
                <c:pt idx="50">
                  <c:v>88.576792105966007</c:v>
                </c:pt>
                <c:pt idx="51">
                  <c:v>88.576792105966007</c:v>
                </c:pt>
                <c:pt idx="52">
                  <c:v>88.576792105966007</c:v>
                </c:pt>
                <c:pt idx="53">
                  <c:v>88.576792105966007</c:v>
                </c:pt>
                <c:pt idx="54">
                  <c:v>88.576792105965993</c:v>
                </c:pt>
                <c:pt idx="55">
                  <c:v>88.576792105965993</c:v>
                </c:pt>
                <c:pt idx="56">
                  <c:v>88.576792105966007</c:v>
                </c:pt>
                <c:pt idx="57">
                  <c:v>88.576792105965993</c:v>
                </c:pt>
                <c:pt idx="58">
                  <c:v>88.576792105965993</c:v>
                </c:pt>
                <c:pt idx="59">
                  <c:v>88.576792105965993</c:v>
                </c:pt>
                <c:pt idx="60">
                  <c:v>88.576792105965993</c:v>
                </c:pt>
                <c:pt idx="61">
                  <c:v>88.576792105965993</c:v>
                </c:pt>
                <c:pt idx="62">
                  <c:v>88.576792105966007</c:v>
                </c:pt>
                <c:pt idx="63">
                  <c:v>88.576792105965993</c:v>
                </c:pt>
                <c:pt idx="64">
                  <c:v>88.576792105965993</c:v>
                </c:pt>
                <c:pt idx="65">
                  <c:v>88.576792105965993</c:v>
                </c:pt>
                <c:pt idx="66">
                  <c:v>88.576792105965993</c:v>
                </c:pt>
                <c:pt idx="67">
                  <c:v>88.576792105966007</c:v>
                </c:pt>
                <c:pt idx="68">
                  <c:v>88.576792105965993</c:v>
                </c:pt>
                <c:pt idx="69">
                  <c:v>88.576792105965993</c:v>
                </c:pt>
                <c:pt idx="70">
                  <c:v>88.576792105965993</c:v>
                </c:pt>
                <c:pt idx="71">
                  <c:v>88.576792105965993</c:v>
                </c:pt>
                <c:pt idx="72">
                  <c:v>88.576792105965993</c:v>
                </c:pt>
                <c:pt idx="73">
                  <c:v>88.576792105965993</c:v>
                </c:pt>
                <c:pt idx="74">
                  <c:v>88.576792105965993</c:v>
                </c:pt>
                <c:pt idx="75">
                  <c:v>88.576792105965993</c:v>
                </c:pt>
                <c:pt idx="76">
                  <c:v>88.576792105965993</c:v>
                </c:pt>
                <c:pt idx="77">
                  <c:v>88.576792105965993</c:v>
                </c:pt>
                <c:pt idx="78">
                  <c:v>88.576792105965993</c:v>
                </c:pt>
                <c:pt idx="79">
                  <c:v>88.576792105965993</c:v>
                </c:pt>
                <c:pt idx="80">
                  <c:v>88.576792105965993</c:v>
                </c:pt>
                <c:pt idx="81">
                  <c:v>88.576792105965993</c:v>
                </c:pt>
                <c:pt idx="82">
                  <c:v>88.576792105965993</c:v>
                </c:pt>
                <c:pt idx="83">
                  <c:v>88.576792105965993</c:v>
                </c:pt>
                <c:pt idx="84">
                  <c:v>88.576792105965993</c:v>
                </c:pt>
                <c:pt idx="85">
                  <c:v>88.576792105965993</c:v>
                </c:pt>
                <c:pt idx="86">
                  <c:v>88.576792105965993</c:v>
                </c:pt>
                <c:pt idx="87">
                  <c:v>88.576792105965993</c:v>
                </c:pt>
                <c:pt idx="88">
                  <c:v>88.576792105965993</c:v>
                </c:pt>
                <c:pt idx="89">
                  <c:v>88.576792105965993</c:v>
                </c:pt>
                <c:pt idx="90">
                  <c:v>88.576792105966007</c:v>
                </c:pt>
                <c:pt idx="91">
                  <c:v>88.576792105965993</c:v>
                </c:pt>
                <c:pt idx="92">
                  <c:v>88.576792105965993</c:v>
                </c:pt>
                <c:pt idx="93">
                  <c:v>88.576792105965993</c:v>
                </c:pt>
                <c:pt idx="94">
                  <c:v>88.576792105966007</c:v>
                </c:pt>
                <c:pt idx="95">
                  <c:v>88.576792105965993</c:v>
                </c:pt>
                <c:pt idx="96">
                  <c:v>88.576792105965993</c:v>
                </c:pt>
                <c:pt idx="97">
                  <c:v>88.576792105966007</c:v>
                </c:pt>
                <c:pt idx="98">
                  <c:v>88.576792105965993</c:v>
                </c:pt>
                <c:pt idx="99">
                  <c:v>88.576792105965993</c:v>
                </c:pt>
                <c:pt idx="100">
                  <c:v>88.576792105965993</c:v>
                </c:pt>
                <c:pt idx="101">
                  <c:v>88.576792105965993</c:v>
                </c:pt>
                <c:pt idx="102">
                  <c:v>88.576792105965993</c:v>
                </c:pt>
                <c:pt idx="103">
                  <c:v>88.576792105965993</c:v>
                </c:pt>
                <c:pt idx="104">
                  <c:v>88.576792105966007</c:v>
                </c:pt>
                <c:pt idx="105">
                  <c:v>88.576792105965993</c:v>
                </c:pt>
                <c:pt idx="106">
                  <c:v>88.576792105965993</c:v>
                </c:pt>
                <c:pt idx="107">
                  <c:v>88.576792105965993</c:v>
                </c:pt>
                <c:pt idx="108">
                  <c:v>88.576792105966021</c:v>
                </c:pt>
                <c:pt idx="109">
                  <c:v>88.576792105965993</c:v>
                </c:pt>
                <c:pt idx="110">
                  <c:v>88.576792105965993</c:v>
                </c:pt>
                <c:pt idx="111">
                  <c:v>88.576792105966007</c:v>
                </c:pt>
                <c:pt idx="112">
                  <c:v>88.576792105966007</c:v>
                </c:pt>
                <c:pt idx="113">
                  <c:v>88.576792105965978</c:v>
                </c:pt>
                <c:pt idx="114">
                  <c:v>88.576792105965993</c:v>
                </c:pt>
                <c:pt idx="115">
                  <c:v>88.576792105966007</c:v>
                </c:pt>
                <c:pt idx="116">
                  <c:v>83.379383602958512</c:v>
                </c:pt>
                <c:pt idx="117">
                  <c:v>78.181975099951046</c:v>
                </c:pt>
                <c:pt idx="118">
                  <c:v>72.984566596943552</c:v>
                </c:pt>
                <c:pt idx="119">
                  <c:v>67.787158093936071</c:v>
                </c:pt>
                <c:pt idx="120">
                  <c:v>62.589749590928577</c:v>
                </c:pt>
                <c:pt idx="121">
                  <c:v>57.392341087921089</c:v>
                </c:pt>
                <c:pt idx="122">
                  <c:v>52.194932584913616</c:v>
                </c:pt>
                <c:pt idx="123">
                  <c:v>46.997524081906128</c:v>
                </c:pt>
                <c:pt idx="124">
                  <c:v>41.800115578898655</c:v>
                </c:pt>
                <c:pt idx="125">
                  <c:v>36.602707075891161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C9-42F9-A9A0-2DEC2EA93DBB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NTC'!$AM$5:$AM$130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4.6666666666666669E-2</c:v>
                </c:pt>
                <c:pt idx="3">
                  <c:v>9.3333333333333338E-2</c:v>
                </c:pt>
                <c:pt idx="4">
                  <c:v>0.14000000000000001</c:v>
                </c:pt>
                <c:pt idx="5">
                  <c:v>0.1866666666666667</c:v>
                </c:pt>
                <c:pt idx="6">
                  <c:v>0.23333333333333339</c:v>
                </c:pt>
                <c:pt idx="7">
                  <c:v>0.28000000000000003</c:v>
                </c:pt>
                <c:pt idx="8">
                  <c:v>0.32103000000000004</c:v>
                </c:pt>
                <c:pt idx="9">
                  <c:v>0.36206000000000005</c:v>
                </c:pt>
                <c:pt idx="10">
                  <c:v>0.40309000000000006</c:v>
                </c:pt>
                <c:pt idx="11">
                  <c:v>0.44412000000000007</c:v>
                </c:pt>
                <c:pt idx="12">
                  <c:v>0.48515000000000008</c:v>
                </c:pt>
                <c:pt idx="13">
                  <c:v>0.52618000000000009</c:v>
                </c:pt>
                <c:pt idx="14">
                  <c:v>0.5672100000000001</c:v>
                </c:pt>
                <c:pt idx="15">
                  <c:v>0.60824000000000011</c:v>
                </c:pt>
                <c:pt idx="16">
                  <c:v>0.64927000000000012</c:v>
                </c:pt>
                <c:pt idx="17">
                  <c:v>0.69030000000000014</c:v>
                </c:pt>
                <c:pt idx="18">
                  <c:v>0.73133000000000015</c:v>
                </c:pt>
                <c:pt idx="19">
                  <c:v>0.77236000000000016</c:v>
                </c:pt>
                <c:pt idx="20">
                  <c:v>0.81339000000000017</c:v>
                </c:pt>
                <c:pt idx="21">
                  <c:v>0.85442000000000018</c:v>
                </c:pt>
                <c:pt idx="22">
                  <c:v>0.89545000000000019</c:v>
                </c:pt>
                <c:pt idx="23">
                  <c:v>0.9364800000000002</c:v>
                </c:pt>
                <c:pt idx="24">
                  <c:v>0.97751000000000021</c:v>
                </c:pt>
                <c:pt idx="25">
                  <c:v>1.0185400000000002</c:v>
                </c:pt>
                <c:pt idx="26">
                  <c:v>1.0595700000000001</c:v>
                </c:pt>
                <c:pt idx="27">
                  <c:v>1.1006</c:v>
                </c:pt>
                <c:pt idx="28">
                  <c:v>1.1006</c:v>
                </c:pt>
                <c:pt idx="29">
                  <c:v>1.1416299999999999</c:v>
                </c:pt>
                <c:pt idx="30">
                  <c:v>1.1826599999999998</c:v>
                </c:pt>
                <c:pt idx="31">
                  <c:v>1.2236899999999997</c:v>
                </c:pt>
                <c:pt idx="32">
                  <c:v>1.2647199999999996</c:v>
                </c:pt>
                <c:pt idx="33">
                  <c:v>1.3057499999999995</c:v>
                </c:pt>
                <c:pt idx="34">
                  <c:v>1.3467799999999994</c:v>
                </c:pt>
                <c:pt idx="35">
                  <c:v>1.3878099999999993</c:v>
                </c:pt>
                <c:pt idx="36">
                  <c:v>1.4288399999999992</c:v>
                </c:pt>
                <c:pt idx="37">
                  <c:v>1.4698699999999991</c:v>
                </c:pt>
                <c:pt idx="38">
                  <c:v>1.510899999999999</c:v>
                </c:pt>
                <c:pt idx="39">
                  <c:v>1.5519299999999989</c:v>
                </c:pt>
                <c:pt idx="40">
                  <c:v>1.5929599999999988</c:v>
                </c:pt>
                <c:pt idx="41">
                  <c:v>1.6339899999999987</c:v>
                </c:pt>
                <c:pt idx="42">
                  <c:v>1.6750199999999986</c:v>
                </c:pt>
                <c:pt idx="43">
                  <c:v>1.7160499999999985</c:v>
                </c:pt>
                <c:pt idx="44">
                  <c:v>1.7570799999999984</c:v>
                </c:pt>
                <c:pt idx="45">
                  <c:v>1.7981099999999983</c:v>
                </c:pt>
                <c:pt idx="46">
                  <c:v>1.8391399999999982</c:v>
                </c:pt>
                <c:pt idx="47">
                  <c:v>1.8801699999999981</c:v>
                </c:pt>
                <c:pt idx="48">
                  <c:v>1.9212</c:v>
                </c:pt>
                <c:pt idx="49">
                  <c:v>1.9751400000000001</c:v>
                </c:pt>
                <c:pt idx="50">
                  <c:v>2.02908</c:v>
                </c:pt>
                <c:pt idx="51">
                  <c:v>2.0830199999999999</c:v>
                </c:pt>
                <c:pt idx="52">
                  <c:v>2.1369599999999997</c:v>
                </c:pt>
                <c:pt idx="53">
                  <c:v>2.1908999999999996</c:v>
                </c:pt>
                <c:pt idx="54">
                  <c:v>2.2448399999999995</c:v>
                </c:pt>
                <c:pt idx="55">
                  <c:v>2.2987799999999994</c:v>
                </c:pt>
                <c:pt idx="56">
                  <c:v>2.3527199999999993</c:v>
                </c:pt>
                <c:pt idx="57">
                  <c:v>2.4066599999999991</c:v>
                </c:pt>
                <c:pt idx="58">
                  <c:v>2.460599999999999</c:v>
                </c:pt>
                <c:pt idx="59">
                  <c:v>2.5145399999999989</c:v>
                </c:pt>
                <c:pt idx="60">
                  <c:v>2.5684799999999988</c:v>
                </c:pt>
                <c:pt idx="61">
                  <c:v>2.6224199999999986</c:v>
                </c:pt>
                <c:pt idx="62">
                  <c:v>2.6763599999999985</c:v>
                </c:pt>
                <c:pt idx="63">
                  <c:v>2.7302999999999984</c:v>
                </c:pt>
                <c:pt idx="64">
                  <c:v>2.7842399999999983</c:v>
                </c:pt>
                <c:pt idx="65">
                  <c:v>2.8381799999999981</c:v>
                </c:pt>
                <c:pt idx="66">
                  <c:v>2.892119999999998</c:v>
                </c:pt>
                <c:pt idx="67">
                  <c:v>2.9460599999999979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3.0576923076923075</c:v>
                </c:pt>
                <c:pt idx="91">
                  <c:v>3.115384615384615</c:v>
                </c:pt>
                <c:pt idx="92">
                  <c:v>3.1730769230769225</c:v>
                </c:pt>
                <c:pt idx="93">
                  <c:v>3.2307692307692299</c:v>
                </c:pt>
                <c:pt idx="94">
                  <c:v>3.2884615384615374</c:v>
                </c:pt>
                <c:pt idx="95">
                  <c:v>3.3461538461538449</c:v>
                </c:pt>
                <c:pt idx="96">
                  <c:v>3.4038461538461524</c:v>
                </c:pt>
                <c:pt idx="97">
                  <c:v>3.4615384615384599</c:v>
                </c:pt>
                <c:pt idx="98">
                  <c:v>3.5192307692307674</c:v>
                </c:pt>
                <c:pt idx="99">
                  <c:v>3.5769230769230749</c:v>
                </c:pt>
                <c:pt idx="100">
                  <c:v>3.6346153846153824</c:v>
                </c:pt>
                <c:pt idx="101">
                  <c:v>3.6923076923076898</c:v>
                </c:pt>
                <c:pt idx="102">
                  <c:v>3.7499999999999973</c:v>
                </c:pt>
                <c:pt idx="103">
                  <c:v>3.8076923076923048</c:v>
                </c:pt>
                <c:pt idx="104">
                  <c:v>3.8653846153846123</c:v>
                </c:pt>
                <c:pt idx="105">
                  <c:v>3.9230769230769198</c:v>
                </c:pt>
                <c:pt idx="106">
                  <c:v>3.9807692307692273</c:v>
                </c:pt>
                <c:pt idx="107">
                  <c:v>4.0384615384615348</c:v>
                </c:pt>
                <c:pt idx="108">
                  <c:v>4.0961538461538423</c:v>
                </c:pt>
                <c:pt idx="109">
                  <c:v>4.1538461538461497</c:v>
                </c:pt>
                <c:pt idx="110">
                  <c:v>4.2115384615384572</c:v>
                </c:pt>
                <c:pt idx="111">
                  <c:v>4.2692307692307647</c:v>
                </c:pt>
                <c:pt idx="112">
                  <c:v>4.3269230769230722</c:v>
                </c:pt>
                <c:pt idx="113">
                  <c:v>4.3846153846153797</c:v>
                </c:pt>
                <c:pt idx="114">
                  <c:v>4.4423076923076872</c:v>
                </c:pt>
                <c:pt idx="115">
                  <c:v>4.5</c:v>
                </c:pt>
                <c:pt idx="116">
                  <c:v>5.05</c:v>
                </c:pt>
                <c:pt idx="117">
                  <c:v>5.6</c:v>
                </c:pt>
                <c:pt idx="118">
                  <c:v>6.15</c:v>
                </c:pt>
                <c:pt idx="119">
                  <c:v>6.7</c:v>
                </c:pt>
                <c:pt idx="120">
                  <c:v>7.25</c:v>
                </c:pt>
                <c:pt idx="121">
                  <c:v>7.8</c:v>
                </c:pt>
                <c:pt idx="122">
                  <c:v>8.35</c:v>
                </c:pt>
                <c:pt idx="123">
                  <c:v>8.9</c:v>
                </c:pt>
                <c:pt idx="124">
                  <c:v>9.4499999999999993</c:v>
                </c:pt>
                <c:pt idx="125">
                  <c:v>10</c:v>
                </c:pt>
              </c:numCache>
            </c:numRef>
          </c:xVal>
          <c:yVal>
            <c:numRef>
              <c:f>'Spettri di risposta NTC'!$AO$5:$AO$130</c:f>
              <c:numCache>
                <c:formatCode>0.00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7.5171202412192745E-2</c:v>
                </c:pt>
                <c:pt idx="3">
                  <c:v>0.42755017018054919</c:v>
                </c:pt>
                <c:pt idx="4">
                  <c:v>0.9619878829062356</c:v>
                </c:pt>
                <c:pt idx="5">
                  <c:v>1.7102006807221972</c:v>
                </c:pt>
                <c:pt idx="6">
                  <c:v>2.672188563628433</c:v>
                </c:pt>
                <c:pt idx="7">
                  <c:v>3.8479515316249424</c:v>
                </c:pt>
                <c:pt idx="8">
                  <c:v>4.4118138578484123</c:v>
                </c:pt>
                <c:pt idx="9">
                  <c:v>4.9756761840718822</c:v>
                </c:pt>
                <c:pt idx="10">
                  <c:v>5.539538510295352</c:v>
                </c:pt>
                <c:pt idx="11">
                  <c:v>6.103400836518821</c:v>
                </c:pt>
                <c:pt idx="12">
                  <c:v>6.6672631627422909</c:v>
                </c:pt>
                <c:pt idx="13">
                  <c:v>7.2311254889657581</c:v>
                </c:pt>
                <c:pt idx="14">
                  <c:v>7.7949878151892298</c:v>
                </c:pt>
                <c:pt idx="15">
                  <c:v>8.3588501414126988</c:v>
                </c:pt>
                <c:pt idx="16">
                  <c:v>8.9227124676361669</c:v>
                </c:pt>
                <c:pt idx="17">
                  <c:v>9.4865747938596368</c:v>
                </c:pt>
                <c:pt idx="18">
                  <c:v>10.050437120083105</c:v>
                </c:pt>
                <c:pt idx="19">
                  <c:v>10.614299446306575</c:v>
                </c:pt>
                <c:pt idx="20">
                  <c:v>11.178161772530046</c:v>
                </c:pt>
                <c:pt idx="21">
                  <c:v>11.742024098753516</c:v>
                </c:pt>
                <c:pt idx="22">
                  <c:v>12.305886424976984</c:v>
                </c:pt>
                <c:pt idx="23">
                  <c:v>12.869748751200454</c:v>
                </c:pt>
                <c:pt idx="24">
                  <c:v>13.433611077423924</c:v>
                </c:pt>
                <c:pt idx="25">
                  <c:v>13.997473403647394</c:v>
                </c:pt>
                <c:pt idx="26">
                  <c:v>14.561335729870864</c:v>
                </c:pt>
                <c:pt idx="27">
                  <c:v>15.125198056094328</c:v>
                </c:pt>
                <c:pt idx="28">
                  <c:v>15.125198056094328</c:v>
                </c:pt>
                <c:pt idx="29">
                  <c:v>15.689060382317795</c:v>
                </c:pt>
                <c:pt idx="30">
                  <c:v>16.252922708541263</c:v>
                </c:pt>
                <c:pt idx="31">
                  <c:v>16.816785034764731</c:v>
                </c:pt>
                <c:pt idx="32">
                  <c:v>17.380647360988199</c:v>
                </c:pt>
                <c:pt idx="33">
                  <c:v>17.944509687211671</c:v>
                </c:pt>
                <c:pt idx="34">
                  <c:v>18.508372013435135</c:v>
                </c:pt>
                <c:pt idx="35">
                  <c:v>19.072234339658603</c:v>
                </c:pt>
                <c:pt idx="36">
                  <c:v>19.636096665882071</c:v>
                </c:pt>
                <c:pt idx="37">
                  <c:v>20.19995899210554</c:v>
                </c:pt>
                <c:pt idx="38">
                  <c:v>20.763821318329008</c:v>
                </c:pt>
                <c:pt idx="39">
                  <c:v>21.327683644552479</c:v>
                </c:pt>
                <c:pt idx="40">
                  <c:v>21.891545970775944</c:v>
                </c:pt>
                <c:pt idx="41">
                  <c:v>22.455408296999408</c:v>
                </c:pt>
                <c:pt idx="42">
                  <c:v>23.019270623222877</c:v>
                </c:pt>
                <c:pt idx="43">
                  <c:v>23.583132949446345</c:v>
                </c:pt>
                <c:pt idx="44">
                  <c:v>24.14699527566982</c:v>
                </c:pt>
                <c:pt idx="45">
                  <c:v>24.710857601893288</c:v>
                </c:pt>
                <c:pt idx="46">
                  <c:v>25.274719928116752</c:v>
                </c:pt>
                <c:pt idx="47">
                  <c:v>25.838582254340213</c:v>
                </c:pt>
                <c:pt idx="48">
                  <c:v>26.402444580563717</c:v>
                </c:pt>
                <c:pt idx="49">
                  <c:v>26.402444580563717</c:v>
                </c:pt>
                <c:pt idx="50">
                  <c:v>26.402444580563717</c:v>
                </c:pt>
                <c:pt idx="51">
                  <c:v>26.402444580563717</c:v>
                </c:pt>
                <c:pt idx="52">
                  <c:v>26.40244458056371</c:v>
                </c:pt>
                <c:pt idx="53">
                  <c:v>26.402444580563717</c:v>
                </c:pt>
                <c:pt idx="54">
                  <c:v>26.402444580563717</c:v>
                </c:pt>
                <c:pt idx="55">
                  <c:v>26.402444580563717</c:v>
                </c:pt>
                <c:pt idx="56">
                  <c:v>26.402444580563717</c:v>
                </c:pt>
                <c:pt idx="57">
                  <c:v>26.40244458056371</c:v>
                </c:pt>
                <c:pt idx="58">
                  <c:v>26.40244458056371</c:v>
                </c:pt>
                <c:pt idx="59">
                  <c:v>26.402444580563717</c:v>
                </c:pt>
                <c:pt idx="60">
                  <c:v>26.402444580563717</c:v>
                </c:pt>
                <c:pt idx="61">
                  <c:v>26.402444580563717</c:v>
                </c:pt>
                <c:pt idx="62">
                  <c:v>26.402444580563717</c:v>
                </c:pt>
                <c:pt idx="63">
                  <c:v>26.40244458056371</c:v>
                </c:pt>
                <c:pt idx="64">
                  <c:v>26.402444580563717</c:v>
                </c:pt>
                <c:pt idx="65">
                  <c:v>26.402444580563717</c:v>
                </c:pt>
                <c:pt idx="66">
                  <c:v>26.402444580563717</c:v>
                </c:pt>
                <c:pt idx="67">
                  <c:v>26.402444580563717</c:v>
                </c:pt>
                <c:pt idx="68">
                  <c:v>26.402444580563717</c:v>
                </c:pt>
                <c:pt idx="69">
                  <c:v>26.402444580563717</c:v>
                </c:pt>
                <c:pt idx="70">
                  <c:v>26.402444580563717</c:v>
                </c:pt>
                <c:pt idx="71">
                  <c:v>26.402444580563717</c:v>
                </c:pt>
                <c:pt idx="72">
                  <c:v>26.402444580563717</c:v>
                </c:pt>
                <c:pt idx="73">
                  <c:v>26.402444580563717</c:v>
                </c:pt>
                <c:pt idx="74">
                  <c:v>26.402444580563717</c:v>
                </c:pt>
                <c:pt idx="75">
                  <c:v>26.402444580563717</c:v>
                </c:pt>
                <c:pt idx="76">
                  <c:v>26.402444580563717</c:v>
                </c:pt>
                <c:pt idx="77">
                  <c:v>26.402444580563717</c:v>
                </c:pt>
                <c:pt idx="78">
                  <c:v>26.402444580563717</c:v>
                </c:pt>
                <c:pt idx="79">
                  <c:v>26.402444580563717</c:v>
                </c:pt>
                <c:pt idx="80">
                  <c:v>26.402444580563717</c:v>
                </c:pt>
                <c:pt idx="81">
                  <c:v>26.402444580563717</c:v>
                </c:pt>
                <c:pt idx="82">
                  <c:v>26.402444580563717</c:v>
                </c:pt>
                <c:pt idx="83">
                  <c:v>26.402444580563717</c:v>
                </c:pt>
                <c:pt idx="84">
                  <c:v>26.402444580563717</c:v>
                </c:pt>
                <c:pt idx="85">
                  <c:v>26.402444580563717</c:v>
                </c:pt>
                <c:pt idx="86">
                  <c:v>26.402444580563717</c:v>
                </c:pt>
                <c:pt idx="87">
                  <c:v>26.402444580563717</c:v>
                </c:pt>
                <c:pt idx="88">
                  <c:v>26.402444580563717</c:v>
                </c:pt>
                <c:pt idx="89">
                  <c:v>26.402444580563717</c:v>
                </c:pt>
                <c:pt idx="90">
                  <c:v>26.402444580563717</c:v>
                </c:pt>
                <c:pt idx="91">
                  <c:v>26.402444580563717</c:v>
                </c:pt>
                <c:pt idx="92">
                  <c:v>26.402444580563717</c:v>
                </c:pt>
                <c:pt idx="93">
                  <c:v>26.402444580563717</c:v>
                </c:pt>
                <c:pt idx="94">
                  <c:v>26.402444580563717</c:v>
                </c:pt>
                <c:pt idx="95">
                  <c:v>26.402444580563717</c:v>
                </c:pt>
                <c:pt idx="96">
                  <c:v>26.402444580563717</c:v>
                </c:pt>
                <c:pt idx="97">
                  <c:v>26.40244458056371</c:v>
                </c:pt>
                <c:pt idx="98">
                  <c:v>26.402444580563717</c:v>
                </c:pt>
                <c:pt idx="99">
                  <c:v>26.402444580563717</c:v>
                </c:pt>
                <c:pt idx="100">
                  <c:v>26.40244458056371</c:v>
                </c:pt>
                <c:pt idx="101">
                  <c:v>26.40244458056371</c:v>
                </c:pt>
                <c:pt idx="102">
                  <c:v>26.402444580563717</c:v>
                </c:pt>
                <c:pt idx="103">
                  <c:v>26.402444580563717</c:v>
                </c:pt>
                <c:pt idx="104">
                  <c:v>26.40244458056371</c:v>
                </c:pt>
                <c:pt idx="105">
                  <c:v>26.402444580563717</c:v>
                </c:pt>
                <c:pt idx="106">
                  <c:v>26.402444580563717</c:v>
                </c:pt>
                <c:pt idx="107">
                  <c:v>26.402444580563717</c:v>
                </c:pt>
                <c:pt idx="108">
                  <c:v>26.402444580563717</c:v>
                </c:pt>
                <c:pt idx="109">
                  <c:v>26.402444580563717</c:v>
                </c:pt>
                <c:pt idx="110">
                  <c:v>26.402444580563717</c:v>
                </c:pt>
                <c:pt idx="111">
                  <c:v>26.402444580563717</c:v>
                </c:pt>
                <c:pt idx="112">
                  <c:v>26.402444580563717</c:v>
                </c:pt>
                <c:pt idx="113">
                  <c:v>26.402444580563717</c:v>
                </c:pt>
                <c:pt idx="114">
                  <c:v>26.402444580563717</c:v>
                </c:pt>
                <c:pt idx="115">
                  <c:v>26.402444580563717</c:v>
                </c:pt>
                <c:pt idx="116">
                  <c:v>24.83558488350452</c:v>
                </c:pt>
                <c:pt idx="117">
                  <c:v>23.26872518644533</c:v>
                </c:pt>
                <c:pt idx="118">
                  <c:v>21.70186548938613</c:v>
                </c:pt>
                <c:pt idx="119">
                  <c:v>20.13500579232694</c:v>
                </c:pt>
                <c:pt idx="120">
                  <c:v>18.56814609526775</c:v>
                </c:pt>
                <c:pt idx="121">
                  <c:v>17.001286398208556</c:v>
                </c:pt>
                <c:pt idx="122">
                  <c:v>15.434426701149365</c:v>
                </c:pt>
                <c:pt idx="123">
                  <c:v>13.867567004090169</c:v>
                </c:pt>
                <c:pt idx="124">
                  <c:v>12.300707307030979</c:v>
                </c:pt>
                <c:pt idx="125">
                  <c:v>10.733847609971784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C9-42F9-A9A0-2DEC2EA93DBB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di risposta NTC'!$AJ$5:$AJ$130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4.5000000000000005E-2</c:v>
                </c:pt>
                <c:pt idx="3">
                  <c:v>9.0000000000000011E-2</c:v>
                </c:pt>
                <c:pt idx="4">
                  <c:v>0.13500000000000001</c:v>
                </c:pt>
                <c:pt idx="5">
                  <c:v>0.18</c:v>
                </c:pt>
                <c:pt idx="6">
                  <c:v>0.22499999999999998</c:v>
                </c:pt>
                <c:pt idx="7">
                  <c:v>0.27</c:v>
                </c:pt>
                <c:pt idx="8">
                  <c:v>0.30973000000000001</c:v>
                </c:pt>
                <c:pt idx="9">
                  <c:v>0.34945999999999999</c:v>
                </c:pt>
                <c:pt idx="10">
                  <c:v>0.38918999999999998</c:v>
                </c:pt>
                <c:pt idx="11">
                  <c:v>0.42891999999999997</c:v>
                </c:pt>
                <c:pt idx="12">
                  <c:v>0.46864999999999996</c:v>
                </c:pt>
                <c:pt idx="13">
                  <c:v>0.50837999999999994</c:v>
                </c:pt>
                <c:pt idx="14">
                  <c:v>0.54810999999999999</c:v>
                </c:pt>
                <c:pt idx="15">
                  <c:v>0.58784000000000003</c:v>
                </c:pt>
                <c:pt idx="16">
                  <c:v>0.62757000000000007</c:v>
                </c:pt>
                <c:pt idx="17">
                  <c:v>0.66730000000000012</c:v>
                </c:pt>
                <c:pt idx="18">
                  <c:v>0.70703000000000016</c:v>
                </c:pt>
                <c:pt idx="19">
                  <c:v>0.7467600000000002</c:v>
                </c:pt>
                <c:pt idx="20">
                  <c:v>0.78649000000000024</c:v>
                </c:pt>
                <c:pt idx="21">
                  <c:v>0.82622000000000029</c:v>
                </c:pt>
                <c:pt idx="22">
                  <c:v>0.86595000000000033</c:v>
                </c:pt>
                <c:pt idx="23">
                  <c:v>0.90568000000000037</c:v>
                </c:pt>
                <c:pt idx="24">
                  <c:v>0.94541000000000042</c:v>
                </c:pt>
                <c:pt idx="25">
                  <c:v>0.98514000000000046</c:v>
                </c:pt>
                <c:pt idx="26">
                  <c:v>1.0248700000000004</c:v>
                </c:pt>
                <c:pt idx="27">
                  <c:v>1.0646</c:v>
                </c:pt>
                <c:pt idx="28">
                  <c:v>1.0646</c:v>
                </c:pt>
                <c:pt idx="29">
                  <c:v>1.10433</c:v>
                </c:pt>
                <c:pt idx="30">
                  <c:v>1.1440600000000001</c:v>
                </c:pt>
                <c:pt idx="31">
                  <c:v>1.1837900000000001</c:v>
                </c:pt>
                <c:pt idx="32">
                  <c:v>1.2235200000000002</c:v>
                </c:pt>
                <c:pt idx="33">
                  <c:v>1.2632500000000002</c:v>
                </c:pt>
                <c:pt idx="34">
                  <c:v>1.3029800000000002</c:v>
                </c:pt>
                <c:pt idx="35">
                  <c:v>1.3427100000000003</c:v>
                </c:pt>
                <c:pt idx="36">
                  <c:v>1.3824400000000003</c:v>
                </c:pt>
                <c:pt idx="37">
                  <c:v>1.4221700000000004</c:v>
                </c:pt>
                <c:pt idx="38">
                  <c:v>1.4619000000000004</c:v>
                </c:pt>
                <c:pt idx="39">
                  <c:v>1.5016300000000005</c:v>
                </c:pt>
                <c:pt idx="40">
                  <c:v>1.5413600000000005</c:v>
                </c:pt>
                <c:pt idx="41">
                  <c:v>1.5810900000000006</c:v>
                </c:pt>
                <c:pt idx="42">
                  <c:v>1.6208200000000006</c:v>
                </c:pt>
                <c:pt idx="43">
                  <c:v>1.6605500000000006</c:v>
                </c:pt>
                <c:pt idx="44">
                  <c:v>1.7002800000000007</c:v>
                </c:pt>
                <c:pt idx="45">
                  <c:v>1.7400100000000007</c:v>
                </c:pt>
                <c:pt idx="46">
                  <c:v>1.7797400000000008</c:v>
                </c:pt>
                <c:pt idx="47">
                  <c:v>1.8194700000000008</c:v>
                </c:pt>
                <c:pt idx="48">
                  <c:v>1.8592</c:v>
                </c:pt>
                <c:pt idx="49">
                  <c:v>1.8877199999999998</c:v>
                </c:pt>
                <c:pt idx="50">
                  <c:v>1.9162399999999997</c:v>
                </c:pt>
                <c:pt idx="51">
                  <c:v>1.9447599999999996</c:v>
                </c:pt>
                <c:pt idx="52">
                  <c:v>1.9732799999999995</c:v>
                </c:pt>
                <c:pt idx="53">
                  <c:v>2.0017999999999994</c:v>
                </c:pt>
                <c:pt idx="54">
                  <c:v>2.0303199999999992</c:v>
                </c:pt>
                <c:pt idx="55">
                  <c:v>2.0588399999999991</c:v>
                </c:pt>
                <c:pt idx="56">
                  <c:v>2.087359999999999</c:v>
                </c:pt>
                <c:pt idx="57">
                  <c:v>2.1158799999999989</c:v>
                </c:pt>
                <c:pt idx="58">
                  <c:v>2.1443999999999988</c:v>
                </c:pt>
                <c:pt idx="59">
                  <c:v>2.1729199999999986</c:v>
                </c:pt>
                <c:pt idx="60">
                  <c:v>2.2014399999999985</c:v>
                </c:pt>
                <c:pt idx="61">
                  <c:v>2.2299599999999984</c:v>
                </c:pt>
                <c:pt idx="62">
                  <c:v>2.2584799999999983</c:v>
                </c:pt>
                <c:pt idx="63">
                  <c:v>2.2869999999999981</c:v>
                </c:pt>
                <c:pt idx="64">
                  <c:v>2.315519999999998</c:v>
                </c:pt>
                <c:pt idx="65">
                  <c:v>2.3440399999999979</c:v>
                </c:pt>
                <c:pt idx="66">
                  <c:v>2.3725599999999978</c:v>
                </c:pt>
                <c:pt idx="67">
                  <c:v>2.4010799999999977</c:v>
                </c:pt>
                <c:pt idx="68">
                  <c:v>2.4295999999999998</c:v>
                </c:pt>
                <c:pt idx="69">
                  <c:v>2.4295999999999998</c:v>
                </c:pt>
                <c:pt idx="70">
                  <c:v>2.4581199999999996</c:v>
                </c:pt>
                <c:pt idx="71">
                  <c:v>2.4866399999999995</c:v>
                </c:pt>
                <c:pt idx="72">
                  <c:v>2.5151599999999994</c:v>
                </c:pt>
                <c:pt idx="73">
                  <c:v>2.5436799999999993</c:v>
                </c:pt>
                <c:pt idx="74">
                  <c:v>2.5721999999999992</c:v>
                </c:pt>
                <c:pt idx="75">
                  <c:v>2.600719999999999</c:v>
                </c:pt>
                <c:pt idx="76">
                  <c:v>2.6292399999999989</c:v>
                </c:pt>
                <c:pt idx="77">
                  <c:v>2.6577599999999988</c:v>
                </c:pt>
                <c:pt idx="78">
                  <c:v>2.6862799999999987</c:v>
                </c:pt>
                <c:pt idx="79">
                  <c:v>2.7147999999999985</c:v>
                </c:pt>
                <c:pt idx="80">
                  <c:v>2.7433199999999984</c:v>
                </c:pt>
                <c:pt idx="81">
                  <c:v>2.7718399999999983</c:v>
                </c:pt>
                <c:pt idx="82">
                  <c:v>2.8003599999999982</c:v>
                </c:pt>
                <c:pt idx="83">
                  <c:v>2.8288799999999981</c:v>
                </c:pt>
                <c:pt idx="84">
                  <c:v>2.8573999999999979</c:v>
                </c:pt>
                <c:pt idx="85">
                  <c:v>2.8859199999999978</c:v>
                </c:pt>
                <c:pt idx="86">
                  <c:v>2.9144399999999977</c:v>
                </c:pt>
                <c:pt idx="87">
                  <c:v>2.9429599999999976</c:v>
                </c:pt>
                <c:pt idx="88">
                  <c:v>2.9714799999999975</c:v>
                </c:pt>
                <c:pt idx="89">
                  <c:v>3</c:v>
                </c:pt>
                <c:pt idx="90">
                  <c:v>3.0576923076923075</c:v>
                </c:pt>
                <c:pt idx="91">
                  <c:v>3.115384615384615</c:v>
                </c:pt>
                <c:pt idx="92">
                  <c:v>3.1730769230769225</c:v>
                </c:pt>
                <c:pt idx="93">
                  <c:v>3.2307692307692299</c:v>
                </c:pt>
                <c:pt idx="94">
                  <c:v>3.2884615384615374</c:v>
                </c:pt>
                <c:pt idx="95">
                  <c:v>3.3461538461538449</c:v>
                </c:pt>
                <c:pt idx="96">
                  <c:v>3.4038461538461524</c:v>
                </c:pt>
                <c:pt idx="97">
                  <c:v>3.4615384615384599</c:v>
                </c:pt>
                <c:pt idx="98">
                  <c:v>3.5192307692307674</c:v>
                </c:pt>
                <c:pt idx="99">
                  <c:v>3.5769230769230749</c:v>
                </c:pt>
                <c:pt idx="100">
                  <c:v>3.6346153846153824</c:v>
                </c:pt>
                <c:pt idx="101">
                  <c:v>3.6923076923076898</c:v>
                </c:pt>
                <c:pt idx="102">
                  <c:v>3.7499999999999973</c:v>
                </c:pt>
                <c:pt idx="103">
                  <c:v>3.8076923076923048</c:v>
                </c:pt>
                <c:pt idx="104">
                  <c:v>3.8653846153846123</c:v>
                </c:pt>
                <c:pt idx="105">
                  <c:v>3.9230769230769198</c:v>
                </c:pt>
                <c:pt idx="106">
                  <c:v>3.9807692307692273</c:v>
                </c:pt>
                <c:pt idx="107">
                  <c:v>4.0384615384615348</c:v>
                </c:pt>
                <c:pt idx="108">
                  <c:v>4.0961538461538423</c:v>
                </c:pt>
                <c:pt idx="109">
                  <c:v>4.1538461538461497</c:v>
                </c:pt>
                <c:pt idx="110">
                  <c:v>4.2115384615384572</c:v>
                </c:pt>
                <c:pt idx="111">
                  <c:v>4.2692307692307647</c:v>
                </c:pt>
                <c:pt idx="112">
                  <c:v>4.3269230769230722</c:v>
                </c:pt>
                <c:pt idx="113">
                  <c:v>4.3846153846153797</c:v>
                </c:pt>
                <c:pt idx="114">
                  <c:v>4.4423076923076872</c:v>
                </c:pt>
                <c:pt idx="115">
                  <c:v>4.5</c:v>
                </c:pt>
                <c:pt idx="116">
                  <c:v>5.05</c:v>
                </c:pt>
                <c:pt idx="117">
                  <c:v>5.6</c:v>
                </c:pt>
                <c:pt idx="118">
                  <c:v>6.15</c:v>
                </c:pt>
                <c:pt idx="119">
                  <c:v>6.7</c:v>
                </c:pt>
                <c:pt idx="120">
                  <c:v>7.25</c:v>
                </c:pt>
                <c:pt idx="121">
                  <c:v>7.8</c:v>
                </c:pt>
                <c:pt idx="122">
                  <c:v>8.35</c:v>
                </c:pt>
                <c:pt idx="123">
                  <c:v>8.9</c:v>
                </c:pt>
                <c:pt idx="124">
                  <c:v>9.4499999999999993</c:v>
                </c:pt>
                <c:pt idx="125">
                  <c:v>10</c:v>
                </c:pt>
              </c:numCache>
            </c:numRef>
          </c:xVal>
          <c:yVal>
            <c:numRef>
              <c:f>'Spettri di risposta NTC'!$AL$5:$AL$130</c:f>
              <c:numCache>
                <c:formatCode>0.00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5.6409910050553749E-2</c:v>
                </c:pt>
                <c:pt idx="3">
                  <c:v>0.32085174271528838</c:v>
                </c:pt>
                <c:pt idx="4">
                  <c:v>0.7219164211093988</c:v>
                </c:pt>
                <c:pt idx="5">
                  <c:v>1.2834069708611531</c:v>
                </c:pt>
                <c:pt idx="6">
                  <c:v>2.0053233919705518</c:v>
                </c:pt>
                <c:pt idx="7">
                  <c:v>2.8876656844375952</c:v>
                </c:pt>
                <c:pt idx="8">
                  <c:v>3.3125803423735416</c:v>
                </c:pt>
                <c:pt idx="9">
                  <c:v>3.7374950003094889</c:v>
                </c:pt>
                <c:pt idx="10">
                  <c:v>4.1624096582454362</c:v>
                </c:pt>
                <c:pt idx="11">
                  <c:v>4.5873243161813821</c:v>
                </c:pt>
                <c:pt idx="12">
                  <c:v>5.012238974117329</c:v>
                </c:pt>
                <c:pt idx="13">
                  <c:v>5.437153632053275</c:v>
                </c:pt>
                <c:pt idx="14">
                  <c:v>5.8620682899892236</c:v>
                </c:pt>
                <c:pt idx="15">
                  <c:v>6.2869829479251704</c:v>
                </c:pt>
                <c:pt idx="16">
                  <c:v>6.7118976058611164</c:v>
                </c:pt>
                <c:pt idx="17">
                  <c:v>7.1368122637970641</c:v>
                </c:pt>
                <c:pt idx="18">
                  <c:v>7.5617269217330128</c:v>
                </c:pt>
                <c:pt idx="19">
                  <c:v>7.9866415796689587</c:v>
                </c:pt>
                <c:pt idx="20">
                  <c:v>8.4115562376049056</c:v>
                </c:pt>
                <c:pt idx="21">
                  <c:v>8.8364708955408542</c:v>
                </c:pt>
                <c:pt idx="22">
                  <c:v>9.261385553476801</c:v>
                </c:pt>
                <c:pt idx="23">
                  <c:v>9.6863002114127497</c:v>
                </c:pt>
                <c:pt idx="24">
                  <c:v>10.111214869348697</c:v>
                </c:pt>
                <c:pt idx="25">
                  <c:v>10.536129527284645</c:v>
                </c:pt>
                <c:pt idx="26">
                  <c:v>10.961044185220587</c:v>
                </c:pt>
                <c:pt idx="27">
                  <c:v>11.38595884315653</c:v>
                </c:pt>
                <c:pt idx="28">
                  <c:v>11.38595884315653</c:v>
                </c:pt>
                <c:pt idx="29">
                  <c:v>11.810873501092477</c:v>
                </c:pt>
                <c:pt idx="30">
                  <c:v>12.235788159028425</c:v>
                </c:pt>
                <c:pt idx="31">
                  <c:v>12.660702816964374</c:v>
                </c:pt>
                <c:pt idx="32">
                  <c:v>13.085617474900319</c:v>
                </c:pt>
                <c:pt idx="33">
                  <c:v>13.51053213283627</c:v>
                </c:pt>
                <c:pt idx="34">
                  <c:v>13.935446790772216</c:v>
                </c:pt>
                <c:pt idx="35">
                  <c:v>14.360361448708161</c:v>
                </c:pt>
                <c:pt idx="36">
                  <c:v>14.785276106644112</c:v>
                </c:pt>
                <c:pt idx="37">
                  <c:v>15.210190764580059</c:v>
                </c:pt>
                <c:pt idx="38">
                  <c:v>15.635105422516004</c:v>
                </c:pt>
                <c:pt idx="39">
                  <c:v>16.060020080451952</c:v>
                </c:pt>
                <c:pt idx="40">
                  <c:v>16.484934738387899</c:v>
                </c:pt>
                <c:pt idx="41">
                  <c:v>16.909849396323843</c:v>
                </c:pt>
                <c:pt idx="42">
                  <c:v>17.334764054259793</c:v>
                </c:pt>
                <c:pt idx="43">
                  <c:v>17.759678712195743</c:v>
                </c:pt>
                <c:pt idx="44">
                  <c:v>18.18459337013169</c:v>
                </c:pt>
                <c:pt idx="45">
                  <c:v>18.609508028067637</c:v>
                </c:pt>
                <c:pt idx="46">
                  <c:v>19.034422686003584</c:v>
                </c:pt>
                <c:pt idx="47">
                  <c:v>19.459337343939531</c:v>
                </c:pt>
                <c:pt idx="48">
                  <c:v>19.884252001875467</c:v>
                </c:pt>
                <c:pt idx="49">
                  <c:v>19.884252001875467</c:v>
                </c:pt>
                <c:pt idx="50">
                  <c:v>19.884252001875467</c:v>
                </c:pt>
                <c:pt idx="51">
                  <c:v>19.88425200187547</c:v>
                </c:pt>
                <c:pt idx="52">
                  <c:v>19.88425200187547</c:v>
                </c:pt>
                <c:pt idx="53">
                  <c:v>19.884252001875467</c:v>
                </c:pt>
                <c:pt idx="54">
                  <c:v>19.88425200187547</c:v>
                </c:pt>
                <c:pt idx="55">
                  <c:v>19.88425200187547</c:v>
                </c:pt>
                <c:pt idx="56">
                  <c:v>19.884252001875467</c:v>
                </c:pt>
                <c:pt idx="57">
                  <c:v>19.884252001875474</c:v>
                </c:pt>
                <c:pt idx="58">
                  <c:v>19.884252001875474</c:v>
                </c:pt>
                <c:pt idx="59">
                  <c:v>19.884252001875467</c:v>
                </c:pt>
                <c:pt idx="60">
                  <c:v>19.88425200187547</c:v>
                </c:pt>
                <c:pt idx="61">
                  <c:v>19.884252001875467</c:v>
                </c:pt>
                <c:pt idx="62">
                  <c:v>19.884252001875467</c:v>
                </c:pt>
                <c:pt idx="63">
                  <c:v>19.884252001875467</c:v>
                </c:pt>
                <c:pt idx="64">
                  <c:v>19.88425200187547</c:v>
                </c:pt>
                <c:pt idx="65">
                  <c:v>19.884252001875467</c:v>
                </c:pt>
                <c:pt idx="66">
                  <c:v>19.88425200187547</c:v>
                </c:pt>
                <c:pt idx="67">
                  <c:v>19.884252001875467</c:v>
                </c:pt>
                <c:pt idx="68">
                  <c:v>19.884252001875467</c:v>
                </c:pt>
                <c:pt idx="69">
                  <c:v>19.884252001875467</c:v>
                </c:pt>
                <c:pt idx="70">
                  <c:v>19.884252001875467</c:v>
                </c:pt>
                <c:pt idx="71">
                  <c:v>19.88425200187547</c:v>
                </c:pt>
                <c:pt idx="72">
                  <c:v>19.88425200187547</c:v>
                </c:pt>
                <c:pt idx="73">
                  <c:v>19.88425200187547</c:v>
                </c:pt>
                <c:pt idx="74">
                  <c:v>19.884252001875467</c:v>
                </c:pt>
                <c:pt idx="75">
                  <c:v>19.884252001875467</c:v>
                </c:pt>
                <c:pt idx="76">
                  <c:v>19.884252001875467</c:v>
                </c:pt>
                <c:pt idx="77">
                  <c:v>19.88425200187547</c:v>
                </c:pt>
                <c:pt idx="78">
                  <c:v>19.88425200187547</c:v>
                </c:pt>
                <c:pt idx="79">
                  <c:v>19.88425200187547</c:v>
                </c:pt>
                <c:pt idx="80">
                  <c:v>19.88425200187547</c:v>
                </c:pt>
                <c:pt idx="81">
                  <c:v>19.884252001875467</c:v>
                </c:pt>
                <c:pt idx="82">
                  <c:v>19.884252001875467</c:v>
                </c:pt>
                <c:pt idx="83">
                  <c:v>19.884252001875467</c:v>
                </c:pt>
                <c:pt idx="84">
                  <c:v>19.88425200187547</c:v>
                </c:pt>
                <c:pt idx="85">
                  <c:v>19.88425200187547</c:v>
                </c:pt>
                <c:pt idx="86">
                  <c:v>19.884252001875467</c:v>
                </c:pt>
                <c:pt idx="87">
                  <c:v>19.884252001875467</c:v>
                </c:pt>
                <c:pt idx="88">
                  <c:v>19.88425200187547</c:v>
                </c:pt>
                <c:pt idx="89">
                  <c:v>19.884252001875467</c:v>
                </c:pt>
                <c:pt idx="90">
                  <c:v>19.884252001875467</c:v>
                </c:pt>
                <c:pt idx="91">
                  <c:v>19.88425200187547</c:v>
                </c:pt>
                <c:pt idx="92">
                  <c:v>19.884252001875467</c:v>
                </c:pt>
                <c:pt idx="93">
                  <c:v>19.884252001875467</c:v>
                </c:pt>
                <c:pt idx="94">
                  <c:v>19.88425200187547</c:v>
                </c:pt>
                <c:pt idx="95">
                  <c:v>19.88425200187547</c:v>
                </c:pt>
                <c:pt idx="96">
                  <c:v>19.88425200187547</c:v>
                </c:pt>
                <c:pt idx="97">
                  <c:v>19.884252001875467</c:v>
                </c:pt>
                <c:pt idx="98">
                  <c:v>19.884252001875467</c:v>
                </c:pt>
                <c:pt idx="99">
                  <c:v>19.88425200187547</c:v>
                </c:pt>
                <c:pt idx="100">
                  <c:v>19.884252001875467</c:v>
                </c:pt>
                <c:pt idx="101">
                  <c:v>19.88425200187547</c:v>
                </c:pt>
                <c:pt idx="102">
                  <c:v>19.88425200187547</c:v>
                </c:pt>
                <c:pt idx="103">
                  <c:v>19.88425200187547</c:v>
                </c:pt>
                <c:pt idx="104">
                  <c:v>19.88425200187547</c:v>
                </c:pt>
                <c:pt idx="105">
                  <c:v>19.88425200187547</c:v>
                </c:pt>
                <c:pt idx="106">
                  <c:v>19.88425200187547</c:v>
                </c:pt>
                <c:pt idx="107">
                  <c:v>19.884252001875467</c:v>
                </c:pt>
                <c:pt idx="108">
                  <c:v>19.88425200187547</c:v>
                </c:pt>
                <c:pt idx="109">
                  <c:v>19.884252001875467</c:v>
                </c:pt>
                <c:pt idx="110">
                  <c:v>19.884252001875467</c:v>
                </c:pt>
                <c:pt idx="111">
                  <c:v>19.88425200187547</c:v>
                </c:pt>
                <c:pt idx="112">
                  <c:v>19.884252001875467</c:v>
                </c:pt>
                <c:pt idx="113">
                  <c:v>19.884252001875474</c:v>
                </c:pt>
                <c:pt idx="114">
                  <c:v>19.88425200187547</c:v>
                </c:pt>
                <c:pt idx="115">
                  <c:v>19.88425200187547</c:v>
                </c:pt>
                <c:pt idx="116">
                  <c:v>18.704129728593426</c:v>
                </c:pt>
                <c:pt idx="117">
                  <c:v>17.524007455311388</c:v>
                </c:pt>
                <c:pt idx="118">
                  <c:v>16.343885182029346</c:v>
                </c:pt>
                <c:pt idx="119">
                  <c:v>15.163762908747307</c:v>
                </c:pt>
                <c:pt idx="120">
                  <c:v>13.983640635465267</c:v>
                </c:pt>
                <c:pt idx="121">
                  <c:v>12.803518362183228</c:v>
                </c:pt>
                <c:pt idx="122">
                  <c:v>11.623396088901186</c:v>
                </c:pt>
                <c:pt idx="123">
                  <c:v>10.443273815619147</c:v>
                </c:pt>
                <c:pt idx="124">
                  <c:v>9.2631515423371091</c:v>
                </c:pt>
                <c:pt idx="125">
                  <c:v>8.0830292690550678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C9-42F9-A9A0-2DEC2EA93DBB}"/>
            </c:ext>
          </c:extLst>
        </c:ser>
        <c:ser>
          <c:idx val="4"/>
          <c:order val="5"/>
          <c:tx>
            <c:v/>
          </c:tx>
          <c:spPr>
            <a:ln>
              <a:solidFill>
                <a:schemeClr val="bg1"/>
              </a:solidFill>
            </a:ln>
          </c:spPr>
          <c:marker>
            <c:symbol val="none"/>
          </c:marker>
          <c:xVal>
            <c:numRef>
              <c:f>'Spettri di risposta NTC'!#REF!</c:f>
            </c:numRef>
          </c:xVal>
          <c:yVal>
            <c:numRef>
              <c:f>'Spettri di risposta NTC'!#REF!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C9-42F9-A9A0-2DEC2EA93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133632"/>
        <c:axId val="154135168"/>
      </c:scatterChart>
      <c:valAx>
        <c:axId val="154133632"/>
        <c:scaling>
          <c:orientation val="minMax"/>
          <c:max val="10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4135168"/>
        <c:crosses val="autoZero"/>
        <c:crossBetween val="midCat"/>
      </c:valAx>
      <c:valAx>
        <c:axId val="154135168"/>
        <c:scaling>
          <c:orientation val="minMax"/>
          <c:max val="45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4133632"/>
        <c:crosses val="autoZero"/>
        <c:crossBetween val="midCat"/>
      </c:valAx>
    </c:plotArea>
    <c:legend>
      <c:legendPos val="r"/>
      <c:legendEntry>
        <c:idx val="0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6501372711773008"/>
          <c:y val="0.19717102028913053"/>
          <c:w val="0.16818452380952367"/>
          <c:h val="0.30835275590551237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16</xdr:col>
      <xdr:colOff>0</xdr:colOff>
      <xdr:row>15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16</xdr:col>
      <xdr:colOff>0</xdr:colOff>
      <xdr:row>31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24</xdr:col>
      <xdr:colOff>0</xdr:colOff>
      <xdr:row>15</xdr:row>
      <xdr:rowOff>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1104900</xdr:colOff>
      <xdr:row>37</xdr:row>
      <xdr:rowOff>0</xdr:rowOff>
    </xdr:from>
    <xdr:to>
      <xdr:col>16</xdr:col>
      <xdr:colOff>0</xdr:colOff>
      <xdr:row>52</xdr:row>
      <xdr:rowOff>142875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37</xdr:row>
      <xdr:rowOff>0</xdr:rowOff>
    </xdr:from>
    <xdr:to>
      <xdr:col>24</xdr:col>
      <xdr:colOff>0</xdr:colOff>
      <xdr:row>52</xdr:row>
      <xdr:rowOff>142875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42863</xdr:colOff>
          <xdr:row>0</xdr:row>
          <xdr:rowOff>90488</xdr:rowOff>
        </xdr:from>
        <xdr:to>
          <xdr:col>34</xdr:col>
          <xdr:colOff>33338</xdr:colOff>
          <xdr:row>3</xdr:row>
          <xdr:rowOff>14288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42863</xdr:colOff>
          <xdr:row>3</xdr:row>
          <xdr:rowOff>19050</xdr:rowOff>
        </xdr:from>
        <xdr:to>
          <xdr:col>32</xdr:col>
          <xdr:colOff>152400</xdr:colOff>
          <xdr:row>4</xdr:row>
          <xdr:rowOff>185738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0.75313</cdr:x>
      <cdr:y>0.21834</cdr:y>
    </cdr:from>
    <cdr:to>
      <cdr:x>0.84465</cdr:x>
      <cdr:y>0.26167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3439716" y="623898"/>
          <a:ext cx="417993" cy="1238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  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0.74436</cdr:x>
      <cdr:y>0.19166</cdr:y>
    </cdr:from>
    <cdr:to>
      <cdr:x>0.83588</cdr:x>
      <cdr:y>0.235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399688" y="547677"/>
          <a:ext cx="417993" cy="12384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100"/>
            <a:t>  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0.72056</cdr:x>
      <cdr:y>0.23842</cdr:y>
    </cdr:from>
    <cdr:to>
      <cdr:x>0.81208</cdr:x>
      <cdr:y>0.28175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3290960" y="715338"/>
          <a:ext cx="417993" cy="13000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100"/>
            <a:t>  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urelio-Surface%207\Dropbox\Edifici%20antisismici\Nuovo%20EC8\Spettri%20(vers%203.1,%20mar%202023).xlsx" TargetMode="External"/><Relationship Id="rId1" Type="http://schemas.openxmlformats.org/officeDocument/2006/relationships/externalLinkPath" Target="Spettri%20(vers%203.1,%20mar%20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ettri di risposta NTC (old)"/>
      <sheetName val="Spettri di risposta NTC"/>
      <sheetName val="Spettri di risposta EC8"/>
      <sheetName val="Spettri di risposta EC8 2021"/>
      <sheetName val="Categoria sottosuolo"/>
    </sheetNames>
    <sheetDataSet>
      <sheetData sheetId="0"/>
      <sheetData sheetId="1">
        <row r="11">
          <cell r="Z11" t="str">
            <v>San Giovanni di Baiano, Spoleto - spettri elastici, spo [mm]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9196D-8A58-4CFF-A35A-5FED906D924B}">
  <dimension ref="A1:BC242"/>
  <sheetViews>
    <sheetView tabSelected="1" zoomScaleNormal="100" workbookViewId="0">
      <selection activeCell="B14" sqref="B14"/>
    </sheetView>
  </sheetViews>
  <sheetFormatPr defaultColWidth="9.1328125" defaultRowHeight="13.5" x14ac:dyDescent="0.45"/>
  <cols>
    <col min="1" max="1" width="23.59765625" style="2" bestFit="1" customWidth="1"/>
    <col min="2" max="8" width="8.1328125" style="4" customWidth="1"/>
    <col min="9" max="9" width="3.73046875" style="4" customWidth="1"/>
    <col min="10" max="16" width="9.1328125" style="4"/>
    <col min="17" max="17" width="3.73046875" style="4" customWidth="1"/>
    <col min="18" max="31" width="9.1328125" style="4"/>
    <col min="32" max="34" width="6.59765625" style="4" customWidth="1"/>
    <col min="35" max="35" width="6.59765625" style="6" customWidth="1"/>
    <col min="36" max="36" width="6.59765625" style="7" customWidth="1"/>
    <col min="37" max="38" width="6.59765625" style="8" customWidth="1"/>
    <col min="39" max="39" width="6.59765625" style="7" customWidth="1"/>
    <col min="40" max="41" width="6.59765625" style="8" customWidth="1"/>
    <col min="42" max="42" width="6.59765625" style="7" customWidth="1"/>
    <col min="43" max="44" width="6.59765625" style="8" customWidth="1"/>
    <col min="45" max="45" width="6.59765625" style="7" customWidth="1"/>
    <col min="46" max="47" width="6.59765625" style="8" customWidth="1"/>
    <col min="48" max="48" width="6.59765625" style="7" customWidth="1"/>
    <col min="49" max="49" width="6.59765625" style="8" customWidth="1"/>
    <col min="50" max="50" width="6.59765625" style="7" customWidth="1"/>
    <col min="51" max="51" width="6.59765625" style="8" customWidth="1"/>
    <col min="52" max="55" width="6.59765625" style="7" customWidth="1"/>
    <col min="56" max="16384" width="9.1328125" style="4"/>
  </cols>
  <sheetData>
    <row r="1" spans="1:55" ht="15" customHeight="1" x14ac:dyDescent="0.45">
      <c r="A1" s="1" t="s">
        <v>0</v>
      </c>
      <c r="B1" s="2" t="s">
        <v>1</v>
      </c>
      <c r="C1" s="2" t="s">
        <v>2</v>
      </c>
      <c r="D1" s="3">
        <v>45002</v>
      </c>
      <c r="Z1" s="40" t="s">
        <v>3</v>
      </c>
      <c r="AA1" s="40"/>
      <c r="AB1" s="40"/>
      <c r="AC1" s="40"/>
      <c r="AD1" s="40"/>
    </row>
    <row r="2" spans="1:55" ht="15" customHeight="1" x14ac:dyDescent="0.45">
      <c r="AA2" s="5" t="s">
        <v>4</v>
      </c>
      <c r="AB2" s="5" t="s">
        <v>5</v>
      </c>
      <c r="AC2" s="5" t="s">
        <v>6</v>
      </c>
      <c r="AD2" s="5" t="s">
        <v>7</v>
      </c>
      <c r="AV2" s="7" t="s">
        <v>8</v>
      </c>
      <c r="AX2" s="7" t="s">
        <v>8</v>
      </c>
    </row>
    <row r="3" spans="1:55" ht="15" customHeight="1" x14ac:dyDescent="0.45">
      <c r="A3" s="2" t="s">
        <v>9</v>
      </c>
      <c r="B3" s="41" t="s">
        <v>10</v>
      </c>
      <c r="C3" s="41"/>
      <c r="D3" s="41"/>
      <c r="E3" s="41"/>
      <c r="Z3" s="5" t="s">
        <v>11</v>
      </c>
      <c r="AA3" s="5">
        <f>IF(OR(B14="",B14="A"),1,IF(B14="B",1.4,IF(B14="C",1.7,IF(B14="D",2.4,2))))</f>
        <v>1</v>
      </c>
      <c r="AB3" s="5">
        <f>IF(OR(B14="",B14="A"),0,IF(B14="B",0.4,IF(B14="C",0.6,IF(B14="D",1.5,1.1))))</f>
        <v>0</v>
      </c>
      <c r="AC3" s="5">
        <f>IF(OR(B14="",B14="A"),1,IF(B14="B",1,IF(B14="C",1,IF(B14="D",0.9,1))))</f>
        <v>1</v>
      </c>
      <c r="AD3" s="5">
        <f>IF(OR(B14="",B14="A"),1,IF(B14="B",1.2,IF(B14="C",1.5,IF(B14="D",1.8,1.6))))</f>
        <v>1</v>
      </c>
      <c r="AJ3" s="9" t="s">
        <v>12</v>
      </c>
      <c r="AK3" s="8" t="s">
        <v>13</v>
      </c>
      <c r="AL3" s="8" t="s">
        <v>14</v>
      </c>
      <c r="AM3" s="9" t="s">
        <v>15</v>
      </c>
      <c r="AP3" s="9" t="s">
        <v>16</v>
      </c>
      <c r="AS3" s="9" t="s">
        <v>17</v>
      </c>
      <c r="AV3" s="9" t="s">
        <v>15</v>
      </c>
      <c r="AX3" s="8" t="s">
        <v>16</v>
      </c>
      <c r="AZ3" s="9" t="s">
        <v>15</v>
      </c>
      <c r="BA3" s="8" t="s">
        <v>18</v>
      </c>
      <c r="BB3" s="9" t="s">
        <v>16</v>
      </c>
      <c r="BC3" s="8" t="s">
        <v>18</v>
      </c>
    </row>
    <row r="4" spans="1:55" ht="15" customHeight="1" x14ac:dyDescent="0.45">
      <c r="R4" s="2"/>
      <c r="S4" s="2"/>
      <c r="T4" s="2"/>
      <c r="U4" s="2"/>
      <c r="V4" s="2"/>
      <c r="W4" s="2"/>
      <c r="X4" s="2"/>
      <c r="AA4" s="5" t="s">
        <v>19</v>
      </c>
      <c r="AB4" s="5" t="s">
        <v>20</v>
      </c>
      <c r="AE4" s="2"/>
      <c r="AF4" s="2"/>
      <c r="AJ4" s="9" t="s">
        <v>21</v>
      </c>
      <c r="AK4" s="8" t="s">
        <v>22</v>
      </c>
      <c r="AL4" s="8" t="s">
        <v>23</v>
      </c>
      <c r="AM4" s="9" t="s">
        <v>21</v>
      </c>
      <c r="AN4" s="8" t="s">
        <v>22</v>
      </c>
      <c r="AO4" s="8" t="s">
        <v>23</v>
      </c>
      <c r="AP4" s="9" t="s">
        <v>21</v>
      </c>
      <c r="AQ4" s="8" t="s">
        <v>22</v>
      </c>
      <c r="AR4" s="8" t="s">
        <v>23</v>
      </c>
      <c r="AS4" s="9" t="s">
        <v>21</v>
      </c>
      <c r="AT4" s="8" t="s">
        <v>22</v>
      </c>
      <c r="AU4" s="8" t="s">
        <v>23</v>
      </c>
      <c r="AV4" s="9" t="s">
        <v>21</v>
      </c>
      <c r="AW4" s="8" t="s">
        <v>24</v>
      </c>
      <c r="AX4" s="8" t="s">
        <v>21</v>
      </c>
      <c r="AY4" s="8" t="s">
        <v>24</v>
      </c>
      <c r="AZ4" s="9" t="s">
        <v>21</v>
      </c>
      <c r="BA4" s="8" t="s">
        <v>25</v>
      </c>
      <c r="BB4" s="9" t="s">
        <v>21</v>
      </c>
      <c r="BC4" s="8" t="s">
        <v>25</v>
      </c>
    </row>
    <row r="5" spans="1:55" ht="15" customHeight="1" x14ac:dyDescent="0.45">
      <c r="A5" s="2" t="s">
        <v>26</v>
      </c>
      <c r="Z5" s="5" t="s">
        <v>27</v>
      </c>
      <c r="AA5" s="5">
        <f>IF(OR(B14="",B14="A"),1,IF(B14="B",1.1,IF(B14="C",1.05,IF(B14="D",1.25,1.15))))</f>
        <v>1</v>
      </c>
      <c r="AB5" s="5">
        <f>IF(OR(B14="",B14="A"),0,IF(B14="B",0.2,IF(B14="C",0.33,IF(B14="D",0.5,0.4))))</f>
        <v>0</v>
      </c>
      <c r="AC5" s="10"/>
      <c r="AD5" s="10"/>
      <c r="AI5" s="11">
        <v>0</v>
      </c>
      <c r="AJ5" s="12">
        <v>0</v>
      </c>
      <c r="AK5" s="13">
        <f>AK$132</f>
        <v>6.4799999999999996E-2</v>
      </c>
      <c r="AL5" s="14">
        <f t="shared" ref="AL5:AL68" si="0">AK5*9.81*(AJ5)^2*$AI$125</f>
        <v>0</v>
      </c>
      <c r="AM5" s="12">
        <v>0</v>
      </c>
      <c r="AN5" s="13">
        <f>AN$132</f>
        <v>8.0299999999999996E-2</v>
      </c>
      <c r="AO5" s="14">
        <f t="shared" ref="AO5:AO68" si="1">AN5*9.81*(AM5)^2*$AI$125</f>
        <v>0</v>
      </c>
      <c r="AP5" s="12">
        <v>0</v>
      </c>
      <c r="AQ5" s="13">
        <f>AQ$132</f>
        <v>0.1938</v>
      </c>
      <c r="AR5" s="14">
        <f t="shared" ref="AR5:AR68" si="2">AQ5*9.81*(AP5)^2*$AI$125</f>
        <v>0</v>
      </c>
      <c r="AS5" s="12">
        <v>0</v>
      </c>
      <c r="AT5" s="13">
        <f>AT$132</f>
        <v>0.24299999999999999</v>
      </c>
      <c r="AU5" s="14">
        <f t="shared" ref="AU5:AU68" si="3">AT5*9.81*(AS5)^2*$AI$125</f>
        <v>0</v>
      </c>
      <c r="AV5" s="12">
        <f>AM5</f>
        <v>0</v>
      </c>
      <c r="AW5" s="15">
        <f>AN5</f>
        <v>8.0299999999999996E-2</v>
      </c>
      <c r="AX5" s="15">
        <f>IF($B$29="",-1,AP5)</f>
        <v>0</v>
      </c>
      <c r="AY5" s="15">
        <f>AQ5</f>
        <v>0.1938</v>
      </c>
      <c r="AZ5" s="12">
        <v>0</v>
      </c>
      <c r="BA5" s="13">
        <f>BA$132</f>
        <v>8.0299999999999996E-2</v>
      </c>
      <c r="BB5" s="12">
        <v>0</v>
      </c>
      <c r="BC5" s="13">
        <f>BC$132</f>
        <v>0.1938</v>
      </c>
    </row>
    <row r="6" spans="1:55" ht="15" customHeight="1" x14ac:dyDescent="0.45">
      <c r="A6" s="2" t="s">
        <v>28</v>
      </c>
      <c r="B6" s="2" t="s">
        <v>29</v>
      </c>
      <c r="C6" s="2" t="s">
        <v>30</v>
      </c>
      <c r="D6" s="2" t="s">
        <v>31</v>
      </c>
      <c r="E6" s="2" t="s">
        <v>32</v>
      </c>
      <c r="Z6" s="16" t="s">
        <v>33</v>
      </c>
      <c r="AA6" s="17">
        <f>IF(B13="",1,MAX(SQRT(10/(5+B13*100)),0.55))</f>
        <v>1</v>
      </c>
      <c r="AB6" s="10"/>
      <c r="AC6" s="5" t="s">
        <v>34</v>
      </c>
      <c r="AD6" s="5">
        <v>10</v>
      </c>
      <c r="AI6" s="15" t="s">
        <v>35</v>
      </c>
      <c r="AJ6" s="12">
        <f>AJ5</f>
        <v>0</v>
      </c>
      <c r="AK6" s="13">
        <f t="shared" ref="AK6:AY6" si="4">AK5</f>
        <v>6.4799999999999996E-2</v>
      </c>
      <c r="AL6" s="14">
        <f t="shared" si="0"/>
        <v>0</v>
      </c>
      <c r="AM6" s="12">
        <f>AM5</f>
        <v>0</v>
      </c>
      <c r="AN6" s="13">
        <f t="shared" ref="AN6" si="5">AN5</f>
        <v>8.0299999999999996E-2</v>
      </c>
      <c r="AO6" s="14">
        <f t="shared" si="1"/>
        <v>0</v>
      </c>
      <c r="AP6" s="12">
        <f>AP5</f>
        <v>0</v>
      </c>
      <c r="AQ6" s="13">
        <f t="shared" ref="AQ6" si="6">AQ5</f>
        <v>0.1938</v>
      </c>
      <c r="AR6" s="14">
        <f t="shared" si="2"/>
        <v>0</v>
      </c>
      <c r="AS6" s="12">
        <f>AS5</f>
        <v>0</v>
      </c>
      <c r="AT6" s="13">
        <f t="shared" ref="AT6" si="7">AT5</f>
        <v>0.24299999999999999</v>
      </c>
      <c r="AU6" s="14">
        <f t="shared" si="3"/>
        <v>0</v>
      </c>
      <c r="AV6" s="12">
        <f t="shared" si="4"/>
        <v>0</v>
      </c>
      <c r="AW6" s="15">
        <f t="shared" si="4"/>
        <v>8.0299999999999996E-2</v>
      </c>
      <c r="AX6" s="15">
        <f t="shared" ref="AX6:AX106" si="8">IF($B$29="",-1,AP6)</f>
        <v>0</v>
      </c>
      <c r="AY6" s="15">
        <f t="shared" si="4"/>
        <v>0.1938</v>
      </c>
      <c r="AZ6" s="12">
        <f>AZ5</f>
        <v>0</v>
      </c>
      <c r="BA6" s="13">
        <f t="shared" ref="BA6:BC6" si="9">BA5</f>
        <v>8.0299999999999996E-2</v>
      </c>
      <c r="BB6" s="12">
        <f>BB5</f>
        <v>0</v>
      </c>
      <c r="BC6" s="13">
        <f t="shared" si="9"/>
        <v>0.1938</v>
      </c>
    </row>
    <row r="7" spans="1:55" ht="15" customHeight="1" x14ac:dyDescent="0.45">
      <c r="A7" s="2" t="s">
        <v>12</v>
      </c>
      <c r="B7" s="18">
        <v>30</v>
      </c>
      <c r="C7" s="19">
        <v>6.4799999999999996E-2</v>
      </c>
      <c r="D7" s="19">
        <v>2.46</v>
      </c>
      <c r="E7" s="19">
        <v>0.27</v>
      </c>
      <c r="Z7" s="5" t="s">
        <v>36</v>
      </c>
      <c r="AA7" s="17">
        <f>IF(A26="ordinaria",AA6,MAX(SQRT(10/(5+E13*100)),0.55))</f>
        <v>1</v>
      </c>
      <c r="AB7" s="10"/>
      <c r="AC7" s="5" t="s">
        <v>37</v>
      </c>
      <c r="AD7" s="5">
        <f>IF(A26="ordinaria",3,E23)</f>
        <v>3</v>
      </c>
      <c r="AJ7" s="12">
        <f>(AJ5+AJ8)/2</f>
        <v>4.5000000000000005E-2</v>
      </c>
      <c r="AK7" s="13">
        <f>(AK5+AK8)/2</f>
        <v>0.112104</v>
      </c>
      <c r="AL7" s="14">
        <f t="shared" si="0"/>
        <v>5.6409910050553749E-2</v>
      </c>
      <c r="AM7" s="12">
        <f>(AM5+AM8)/2</f>
        <v>4.6666666666666669E-2</v>
      </c>
      <c r="AN7" s="13">
        <f>(AN5+AN8)/2</f>
        <v>0.13890844975895084</v>
      </c>
      <c r="AO7" s="14">
        <f t="shared" si="1"/>
        <v>7.5171202412192745E-2</v>
      </c>
      <c r="AP7" s="12">
        <f>(AP5+AP8)/2</f>
        <v>5.3333333333333337E-2</v>
      </c>
      <c r="AQ7" s="13">
        <f>(AQ5+AQ8)/2</f>
        <v>0.33139334327300257</v>
      </c>
      <c r="AR7" s="14">
        <f t="shared" si="2"/>
        <v>0.23423430856228661</v>
      </c>
      <c r="AS7" s="12">
        <f>(AS5+AS8)/2</f>
        <v>5.5E-2</v>
      </c>
      <c r="AT7" s="13">
        <f>(AT5+AT8)/2</f>
        <v>0.42038792271266467</v>
      </c>
      <c r="AU7" s="14">
        <f t="shared" si="3"/>
        <v>0.31599839761819787</v>
      </c>
      <c r="AV7" s="12">
        <f t="shared" ref="AV7:AV106" si="10">AM7</f>
        <v>4.6666666666666669E-2</v>
      </c>
      <c r="AW7" s="15">
        <f>(AW5+AW8)/2</f>
        <v>0.10598896650596723</v>
      </c>
      <c r="AX7" s="15">
        <f t="shared" si="8"/>
        <v>5.3333333333333337E-2</v>
      </c>
      <c r="AY7" s="15">
        <f>(AY5+AY8)/2</f>
        <v>0.15552333581825065</v>
      </c>
      <c r="AZ7" s="12">
        <f>(AZ5+AZ8)/2</f>
        <v>2.5000000000000001E-2</v>
      </c>
      <c r="BA7" s="13">
        <f>(BA5+BA8)/2</f>
        <v>7.7930335059539224E-2</v>
      </c>
      <c r="BB7" s="12">
        <f>(BB5+BB8)/2</f>
        <v>2.5000000000000001E-2</v>
      </c>
      <c r="BC7" s="13">
        <f>(BC5+BC8)/2</f>
        <v>0.23626097415367947</v>
      </c>
    </row>
    <row r="8" spans="1:55" ht="15" customHeight="1" x14ac:dyDescent="0.45">
      <c r="A8" s="2" t="s">
        <v>15</v>
      </c>
      <c r="B8" s="18">
        <v>50</v>
      </c>
      <c r="C8" s="19">
        <v>8.0299999999999996E-2</v>
      </c>
      <c r="D8" s="19">
        <v>2.4597372293636575</v>
      </c>
      <c r="E8" s="19">
        <v>0.28000000000000003</v>
      </c>
      <c r="Z8" s="5"/>
      <c r="AA8" s="17"/>
      <c r="AB8" s="10"/>
      <c r="AC8" s="5"/>
      <c r="AD8" s="5"/>
      <c r="AI8" s="15" t="s">
        <v>38</v>
      </c>
      <c r="AJ8" s="12">
        <f>AK$133</f>
        <v>9.0000000000000011E-2</v>
      </c>
      <c r="AK8" s="13">
        <f>AK$140</f>
        <v>0.15940799999999999</v>
      </c>
      <c r="AL8" s="14">
        <f t="shared" si="0"/>
        <v>0.32085174271528838</v>
      </c>
      <c r="AM8" s="12">
        <f>AN$133</f>
        <v>9.3333333333333338E-2</v>
      </c>
      <c r="AN8" s="13">
        <f>AN$140</f>
        <v>0.19751689951790169</v>
      </c>
      <c r="AO8" s="14">
        <f t="shared" si="1"/>
        <v>0.42755017018054919</v>
      </c>
      <c r="AP8" s="12">
        <f>AQ$133</f>
        <v>0.10666666666666667</v>
      </c>
      <c r="AQ8" s="13">
        <f>AQ$140</f>
        <v>0.46898668654600512</v>
      </c>
      <c r="AR8" s="14">
        <f t="shared" si="2"/>
        <v>1.3259502579389397</v>
      </c>
      <c r="AS8" s="12">
        <f>AT$133</f>
        <v>0.11</v>
      </c>
      <c r="AT8" s="13">
        <f>AT$140</f>
        <v>0.59777584542532936</v>
      </c>
      <c r="AU8" s="14">
        <f t="shared" si="3"/>
        <v>1.7973514374091879</v>
      </c>
      <c r="AV8" s="12">
        <f t="shared" si="10"/>
        <v>9.3333333333333338E-2</v>
      </c>
      <c r="AW8" s="15">
        <f>AN8/1.5</f>
        <v>0.13167793301193445</v>
      </c>
      <c r="AX8" s="15">
        <f t="shared" si="8"/>
        <v>0.10666666666666667</v>
      </c>
      <c r="AY8" s="15">
        <f t="shared" ref="AY8:AY71" si="11">IF($A$26="ordinaria",MAX(AQ8/$AA$6/IF($B$29="",1,$B$29),0.2*$C$9),AQ8/$B$29)</f>
        <v>0.11724667163650128</v>
      </c>
      <c r="AZ8" s="12">
        <f>BA$133</f>
        <v>0.05</v>
      </c>
      <c r="BA8" s="13">
        <f>BA$140</f>
        <v>7.5560670119078466E-2</v>
      </c>
      <c r="BB8" s="12">
        <f>BC$133</f>
        <v>0.05</v>
      </c>
      <c r="BC8" s="13">
        <f>BC$140</f>
        <v>0.27872194830735891</v>
      </c>
    </row>
    <row r="9" spans="1:55" ht="15" customHeight="1" x14ac:dyDescent="0.45">
      <c r="A9" s="2" t="s">
        <v>16</v>
      </c>
      <c r="B9" s="18">
        <v>475</v>
      </c>
      <c r="C9" s="19">
        <v>0.1938</v>
      </c>
      <c r="D9" s="19">
        <v>2.4199519429618426</v>
      </c>
      <c r="E9" s="19">
        <v>0.32</v>
      </c>
      <c r="Z9" s="40" t="s">
        <v>39</v>
      </c>
      <c r="AA9" s="40"/>
      <c r="AB9" s="40"/>
      <c r="AC9" s="5"/>
      <c r="AD9" s="5"/>
      <c r="AI9" s="15"/>
      <c r="AJ9" s="12">
        <f>AJ8+(AJ$12-AJ$8)/4</f>
        <v>0.13500000000000001</v>
      </c>
      <c r="AK9" s="13">
        <f>AK$8</f>
        <v>0.15940799999999999</v>
      </c>
      <c r="AL9" s="14">
        <f t="shared" si="0"/>
        <v>0.7219164211093988</v>
      </c>
      <c r="AM9" s="12">
        <f>AM8+(AM$12-AM$8)/4</f>
        <v>0.14000000000000001</v>
      </c>
      <c r="AN9" s="13">
        <f>AN$8</f>
        <v>0.19751689951790169</v>
      </c>
      <c r="AO9" s="14">
        <f t="shared" si="1"/>
        <v>0.9619878829062356</v>
      </c>
      <c r="AP9" s="12">
        <f>AP8+(AP$12-AP$8)/4</f>
        <v>0.16</v>
      </c>
      <c r="AQ9" s="13">
        <f>AQ$8</f>
        <v>0.46898668654600512</v>
      </c>
      <c r="AR9" s="14">
        <f t="shared" si="2"/>
        <v>2.983388080362614</v>
      </c>
      <c r="AS9" s="12">
        <f>AS8+(AS$12-AS$8)/4</f>
        <v>0.16500000000000001</v>
      </c>
      <c r="AT9" s="13">
        <f>AT$8</f>
        <v>0.59777584542532936</v>
      </c>
      <c r="AU9" s="14">
        <f t="shared" si="3"/>
        <v>4.0440407341706734</v>
      </c>
      <c r="AV9" s="12">
        <f t="shared" si="10"/>
        <v>0.14000000000000001</v>
      </c>
      <c r="AW9" s="15">
        <f>AW$8</f>
        <v>0.13167793301193445</v>
      </c>
      <c r="AX9" s="15">
        <f t="shared" si="8"/>
        <v>0.16</v>
      </c>
      <c r="AY9" s="15">
        <f t="shared" si="11"/>
        <v>0.11724667163650128</v>
      </c>
      <c r="AZ9" s="12">
        <f>AZ8+(AZ$12-AZ$8)/4</f>
        <v>7.4999999999999997E-2</v>
      </c>
      <c r="BA9" s="13">
        <f>BA$8</f>
        <v>7.5560670119078466E-2</v>
      </c>
      <c r="BB9" s="12">
        <f>BB8+(BB$12-BB$8)/4</f>
        <v>7.4999999999999997E-2</v>
      </c>
      <c r="BC9" s="13">
        <f>BC$8</f>
        <v>0.27872194830735891</v>
      </c>
    </row>
    <row r="10" spans="1:55" ht="15" customHeight="1" x14ac:dyDescent="0.45">
      <c r="A10" s="2" t="s">
        <v>17</v>
      </c>
      <c r="B10" s="18">
        <v>975</v>
      </c>
      <c r="C10" s="19">
        <v>0.24299999999999999</v>
      </c>
      <c r="D10" s="19">
        <v>2.4599829029848945</v>
      </c>
      <c r="E10" s="19">
        <v>0.33</v>
      </c>
      <c r="Z10" s="10" t="str">
        <f>CONCATENATE(B3," - spettri elastici, ag/g")</f>
        <v>San Giovanni di Baiano, Spoleto - spettri elastici, ag/g</v>
      </c>
      <c r="AI10" s="15"/>
      <c r="AJ10" s="12">
        <f>AJ9+(AJ$12-AJ$8)/4</f>
        <v>0.18</v>
      </c>
      <c r="AK10" s="13">
        <f>AK$8</f>
        <v>0.15940799999999999</v>
      </c>
      <c r="AL10" s="14">
        <f t="shared" si="0"/>
        <v>1.2834069708611531</v>
      </c>
      <c r="AM10" s="12">
        <f>AM9+(AM$12-AM$8)/4</f>
        <v>0.1866666666666667</v>
      </c>
      <c r="AN10" s="13">
        <f>AN$8</f>
        <v>0.19751689951790169</v>
      </c>
      <c r="AO10" s="14">
        <f t="shared" si="1"/>
        <v>1.7102006807221972</v>
      </c>
      <c r="AP10" s="12">
        <f>AP9+(AP$12-AP$8)/4</f>
        <v>0.21333333333333332</v>
      </c>
      <c r="AQ10" s="13">
        <f>AQ$8</f>
        <v>0.46898668654600512</v>
      </c>
      <c r="AR10" s="14">
        <f t="shared" si="2"/>
        <v>5.3038010317557571</v>
      </c>
      <c r="AS10" s="12">
        <f>AS9+(AS$12-AS$8)/4</f>
        <v>0.22000000000000003</v>
      </c>
      <c r="AT10" s="13">
        <f>AT$8</f>
        <v>0.59777584542532936</v>
      </c>
      <c r="AU10" s="14">
        <f t="shared" si="3"/>
        <v>7.1894057496367534</v>
      </c>
      <c r="AV10" s="12">
        <f t="shared" si="10"/>
        <v>0.1866666666666667</v>
      </c>
      <c r="AW10" s="15">
        <f>AW$8</f>
        <v>0.13167793301193445</v>
      </c>
      <c r="AX10" s="15">
        <f t="shared" si="8"/>
        <v>0.21333333333333332</v>
      </c>
      <c r="AY10" s="15">
        <f t="shared" si="11"/>
        <v>0.11724667163650128</v>
      </c>
      <c r="AZ10" s="12">
        <f>AZ9+(AZ$12-AZ$8)/4</f>
        <v>9.9999999999999992E-2</v>
      </c>
      <c r="BA10" s="13">
        <f>BA$8</f>
        <v>7.5560670119078466E-2</v>
      </c>
      <c r="BB10" s="12">
        <f>BB9+(BB$12-BB$8)/4</f>
        <v>9.9999999999999992E-2</v>
      </c>
      <c r="BC10" s="13">
        <f>BC$8</f>
        <v>0.27872194830735891</v>
      </c>
    </row>
    <row r="11" spans="1:55" ht="15" customHeight="1" x14ac:dyDescent="0.45">
      <c r="Z11" s="10" t="str">
        <f>CONCATENATE(B3," - spettri elastici, spo [mm]")</f>
        <v>San Giovanni di Baiano, Spoleto - spettri elastici, spo [mm]</v>
      </c>
      <c r="AI11" s="15"/>
      <c r="AJ11" s="12">
        <f>AJ10+(AJ$12-AJ$8)/4</f>
        <v>0.22499999999999998</v>
      </c>
      <c r="AK11" s="13">
        <f>AK$8</f>
        <v>0.15940799999999999</v>
      </c>
      <c r="AL11" s="14">
        <f t="shared" si="0"/>
        <v>2.0053233919705518</v>
      </c>
      <c r="AM11" s="12">
        <f>AM10+(AM$12-AM$8)/4</f>
        <v>0.23333333333333339</v>
      </c>
      <c r="AN11" s="13">
        <f>AN$8</f>
        <v>0.19751689951790169</v>
      </c>
      <c r="AO11" s="14">
        <f t="shared" si="1"/>
        <v>2.672188563628433</v>
      </c>
      <c r="AP11" s="12">
        <f>AP10+(AP$12-AP$8)/4</f>
        <v>0.26666666666666666</v>
      </c>
      <c r="AQ11" s="13">
        <f>AQ$8</f>
        <v>0.46898668654600512</v>
      </c>
      <c r="AR11" s="14">
        <f t="shared" si="2"/>
        <v>8.2871891121183729</v>
      </c>
      <c r="AS11" s="12">
        <f>AS10+(AS$12-AS$8)/4</f>
        <v>0.27500000000000002</v>
      </c>
      <c r="AT11" s="13">
        <f>AT$8</f>
        <v>0.59777584542532936</v>
      </c>
      <c r="AU11" s="14">
        <f t="shared" si="3"/>
        <v>11.233446483807425</v>
      </c>
      <c r="AV11" s="12">
        <f t="shared" si="10"/>
        <v>0.23333333333333339</v>
      </c>
      <c r="AW11" s="15">
        <f>AW$8</f>
        <v>0.13167793301193445</v>
      </c>
      <c r="AX11" s="15">
        <f t="shared" si="8"/>
        <v>0.26666666666666666</v>
      </c>
      <c r="AY11" s="15">
        <f t="shared" si="11"/>
        <v>0.11724667163650128</v>
      </c>
      <c r="AZ11" s="12">
        <f>AZ10+(AZ$12-AZ$8)/4</f>
        <v>0.12499999999999999</v>
      </c>
      <c r="BA11" s="13">
        <f>BA$8</f>
        <v>7.5560670119078466E-2</v>
      </c>
      <c r="BB11" s="12">
        <f>BB10+(BB$12-BB$8)/4</f>
        <v>0.12499999999999999</v>
      </c>
      <c r="BC11" s="13">
        <f>BC$8</f>
        <v>0.27872194830735891</v>
      </c>
    </row>
    <row r="12" spans="1:55" ht="15" customHeight="1" x14ac:dyDescent="0.45">
      <c r="A12" s="2" t="s">
        <v>40</v>
      </c>
      <c r="B12" s="18" t="s">
        <v>41</v>
      </c>
      <c r="C12" s="20" t="str">
        <f>IF(B12=""," def. T1","")</f>
        <v/>
      </c>
      <c r="D12" s="2" t="s">
        <v>42</v>
      </c>
      <c r="E12" s="21">
        <v>0.7</v>
      </c>
      <c r="F12" s="22" t="str">
        <f>IF(OR(E12&lt;0,E12&gt;1),"errore","")</f>
        <v/>
      </c>
      <c r="AI12" s="15" t="s">
        <v>43</v>
      </c>
      <c r="AJ12" s="12">
        <f>AK$134</f>
        <v>0.27</v>
      </c>
      <c r="AK12" s="13">
        <f>AK8</f>
        <v>0.15940799999999999</v>
      </c>
      <c r="AL12" s="14">
        <f t="shared" si="0"/>
        <v>2.8876656844375952</v>
      </c>
      <c r="AM12" s="12">
        <f>AN$134</f>
        <v>0.28000000000000003</v>
      </c>
      <c r="AN12" s="13">
        <f>AN8</f>
        <v>0.19751689951790169</v>
      </c>
      <c r="AO12" s="14">
        <f t="shared" si="1"/>
        <v>3.8479515316249424</v>
      </c>
      <c r="AP12" s="12">
        <f>AQ$134</f>
        <v>0.32</v>
      </c>
      <c r="AQ12" s="13">
        <f>AQ8</f>
        <v>0.46898668654600512</v>
      </c>
      <c r="AR12" s="14">
        <f t="shared" si="2"/>
        <v>11.933552321450456</v>
      </c>
      <c r="AS12" s="12">
        <f>AT$134</f>
        <v>0.33</v>
      </c>
      <c r="AT12" s="13">
        <f>AT8</f>
        <v>0.59777584542532936</v>
      </c>
      <c r="AU12" s="14">
        <f t="shared" si="3"/>
        <v>16.176162936682694</v>
      </c>
      <c r="AV12" s="12">
        <f t="shared" si="10"/>
        <v>0.28000000000000003</v>
      </c>
      <c r="AW12" s="15">
        <f>AW$8</f>
        <v>0.13167793301193445</v>
      </c>
      <c r="AX12" s="15">
        <f t="shared" si="8"/>
        <v>0.32</v>
      </c>
      <c r="AY12" s="15">
        <f t="shared" si="11"/>
        <v>0.11724667163650128</v>
      </c>
      <c r="AZ12" s="12">
        <f>BA$134</f>
        <v>0.15</v>
      </c>
      <c r="BA12" s="13">
        <f>BA8</f>
        <v>7.5560670119078466E-2</v>
      </c>
      <c r="BB12" s="12">
        <f>BC$134</f>
        <v>0.15</v>
      </c>
      <c r="BC12" s="13">
        <f>BC8</f>
        <v>0.27872194830735891</v>
      </c>
    </row>
    <row r="13" spans="1:55" ht="15" customHeight="1" x14ac:dyDescent="0.45">
      <c r="A13" s="2" t="s">
        <v>44</v>
      </c>
      <c r="B13" s="21">
        <v>0.05</v>
      </c>
      <c r="C13" s="20" t="str">
        <f>IF(B13=""," def. 5%","")</f>
        <v/>
      </c>
      <c r="D13" s="23" t="s">
        <v>45</v>
      </c>
      <c r="E13" s="21">
        <v>0.15</v>
      </c>
      <c r="Z13" s="40" t="s">
        <v>46</v>
      </c>
      <c r="AA13" s="40"/>
      <c r="AB13" s="40"/>
      <c r="AI13" s="15"/>
      <c r="AJ13" s="12">
        <f>AJ12+(AJ$32-AJ$12)/20</f>
        <v>0.30973000000000001</v>
      </c>
      <c r="AK13" s="13">
        <f>AK$12*AJ$12/AJ13</f>
        <v>0.13896025570658316</v>
      </c>
      <c r="AL13" s="14">
        <f t="shared" si="0"/>
        <v>3.3125803423735416</v>
      </c>
      <c r="AM13" s="12">
        <f>AM12+(AM$32-AM$12)/20</f>
        <v>0.32103000000000004</v>
      </c>
      <c r="AN13" s="13">
        <f>AN$12*AM$12/AM13</f>
        <v>0.17227278405448859</v>
      </c>
      <c r="AO13" s="14">
        <f t="shared" si="1"/>
        <v>4.4118138578484123</v>
      </c>
      <c r="AP13" s="12">
        <f>AP12+(AP$32-AP$12)/20</f>
        <v>0.37137999999999999</v>
      </c>
      <c r="AQ13" s="13">
        <f>AQ$12*AP$12/AP13</f>
        <v>0.40410291263590292</v>
      </c>
      <c r="AR13" s="14">
        <f t="shared" si="2"/>
        <v>13.849633316063342</v>
      </c>
      <c r="AS13" s="12">
        <f>AS12+(AS$32-AS$12)/20</f>
        <v>0.38605</v>
      </c>
      <c r="AT13" s="13">
        <f>AT$12*AS$12/AS13</f>
        <v>0.5109856987187118</v>
      </c>
      <c r="AU13" s="14">
        <f t="shared" si="3"/>
        <v>18.923659702140466</v>
      </c>
      <c r="AV13" s="12">
        <f t="shared" si="10"/>
        <v>0.32103000000000004</v>
      </c>
      <c r="AW13" s="15">
        <f t="shared" ref="AW13:AW120" si="12">AN13/1.5</f>
        <v>0.11484852270299239</v>
      </c>
      <c r="AX13" s="15">
        <f t="shared" si="8"/>
        <v>0.37137999999999999</v>
      </c>
      <c r="AY13" s="15">
        <f t="shared" si="11"/>
        <v>0.10102572815897573</v>
      </c>
      <c r="AZ13" s="12">
        <f>AZ12+(AZ$32-AZ$12)/20</f>
        <v>0.17124999999999999</v>
      </c>
      <c r="BA13" s="13">
        <f>BA$12*AZ$12/AZ13</f>
        <v>6.6184528571455584E-2</v>
      </c>
      <c r="BB13" s="12">
        <f>BB12+(BB$32-BB$12)/20</f>
        <v>0.17124999999999999</v>
      </c>
      <c r="BC13" s="13">
        <f>BC$12*BB$12/BB13</f>
        <v>0.24413601311593483</v>
      </c>
    </row>
    <row r="14" spans="1:55" ht="15" customHeight="1" x14ac:dyDescent="0.45">
      <c r="A14" s="2" t="s">
        <v>47</v>
      </c>
      <c r="B14" s="18" t="s">
        <v>86</v>
      </c>
      <c r="C14" s="20" t="str">
        <f>IF(B14=""," def. A","")</f>
        <v/>
      </c>
      <c r="Z14" s="5" t="s">
        <v>48</v>
      </c>
      <c r="AA14" s="5" t="s">
        <v>49</v>
      </c>
      <c r="AB14" s="5" t="s">
        <v>50</v>
      </c>
      <c r="AI14" s="15"/>
      <c r="AJ14" s="12">
        <f t="shared" ref="AJ14:AJ31" si="13">AJ13+(AJ$32-AJ$12)/20</f>
        <v>0.34945999999999999</v>
      </c>
      <c r="AK14" s="13">
        <f>AK$12*AJ$12/AJ14</f>
        <v>0.12316190694213931</v>
      </c>
      <c r="AL14" s="14">
        <f t="shared" si="0"/>
        <v>3.7374950003094889</v>
      </c>
      <c r="AM14" s="12">
        <f t="shared" ref="AM14:AM31" si="14">AM13+(AM$32-AM$12)/20</f>
        <v>0.36206000000000005</v>
      </c>
      <c r="AN14" s="13">
        <f>AN$12*AM$12/AM14</f>
        <v>0.15275018467936938</v>
      </c>
      <c r="AO14" s="14">
        <f t="shared" si="1"/>
        <v>4.9756761840718822</v>
      </c>
      <c r="AP14" s="12">
        <f t="shared" ref="AP14:AP31" si="15">AP13+(AP$32-AP$12)/20</f>
        <v>0.42275999999999997</v>
      </c>
      <c r="AQ14" s="13">
        <f>AQ$12*AP$12/AP14</f>
        <v>0.35499039572031799</v>
      </c>
      <c r="AR14" s="14">
        <f t="shared" si="2"/>
        <v>15.765714310676231</v>
      </c>
      <c r="AS14" s="12">
        <f t="shared" ref="AS14:AS31" si="16">AS13+(AS$32-AS$12)/20</f>
        <v>0.44209999999999999</v>
      </c>
      <c r="AT14" s="13">
        <f>AT$12*AS$12/AS14</f>
        <v>0.44620228226726688</v>
      </c>
      <c r="AU14" s="14">
        <f t="shared" si="3"/>
        <v>21.671156467598237</v>
      </c>
      <c r="AV14" s="12">
        <f t="shared" si="10"/>
        <v>0.36206000000000005</v>
      </c>
      <c r="AW14" s="15">
        <f t="shared" si="12"/>
        <v>0.10183345645291292</v>
      </c>
      <c r="AX14" s="15">
        <f t="shared" si="8"/>
        <v>0.42275999999999997</v>
      </c>
      <c r="AY14" s="15">
        <f t="shared" si="11"/>
        <v>8.8747598930079497E-2</v>
      </c>
      <c r="AZ14" s="12">
        <f t="shared" ref="AZ14:AZ31" si="17">AZ13+(AZ$32-AZ$12)/20</f>
        <v>0.19249999999999998</v>
      </c>
      <c r="BA14" s="13">
        <f>BA$12*AZ$12/AZ14</f>
        <v>5.8878444248632575E-2</v>
      </c>
      <c r="BB14" s="12">
        <f t="shared" ref="BB14:BB31" si="18">BB13+(BB$32-BB$12)/20</f>
        <v>0.19249999999999998</v>
      </c>
      <c r="BC14" s="13">
        <f>BC$12*BB$12/BB14</f>
        <v>0.21718593374599399</v>
      </c>
    </row>
    <row r="15" spans="1:55" ht="15" customHeight="1" x14ac:dyDescent="0.45">
      <c r="Z15" s="5">
        <f>IF(B23="",-1,B23)</f>
        <v>1</v>
      </c>
      <c r="AA15" s="17">
        <f>IF($B$23="","",G23)</f>
        <v>4.3040160000000001E-2</v>
      </c>
      <c r="AB15" s="24">
        <f>H23</f>
        <v>10.695058090509612</v>
      </c>
      <c r="AI15" s="15"/>
      <c r="AJ15" s="12">
        <f t="shared" si="13"/>
        <v>0.38918999999999998</v>
      </c>
      <c r="AK15" s="13">
        <f t="shared" ref="AK15:AK31" si="19">AK$12*AJ$12/AJ15</f>
        <v>0.110589069606105</v>
      </c>
      <c r="AL15" s="14">
        <f t="shared" si="0"/>
        <v>4.1624096582454362</v>
      </c>
      <c r="AM15" s="12">
        <f t="shared" si="14"/>
        <v>0.40309000000000006</v>
      </c>
      <c r="AN15" s="13">
        <f t="shared" ref="AN15:AN31" si="20">AN$12*AM$12/AM15</f>
        <v>0.13720194464018576</v>
      </c>
      <c r="AO15" s="14">
        <f t="shared" si="1"/>
        <v>5.539538510295352</v>
      </c>
      <c r="AP15" s="12">
        <f t="shared" si="15"/>
        <v>0.47413999999999995</v>
      </c>
      <c r="AQ15" s="13">
        <f t="shared" ref="AQ15:AQ31" si="21">AQ$12*AP$12/AP15</f>
        <v>0.31652199707833478</v>
      </c>
      <c r="AR15" s="14">
        <f t="shared" si="2"/>
        <v>17.681795305289118</v>
      </c>
      <c r="AS15" s="12">
        <f t="shared" si="16"/>
        <v>0.49814999999999998</v>
      </c>
      <c r="AT15" s="13">
        <f t="shared" ref="AT15:AT31" si="22">AT$12*AS$12/AS15</f>
        <v>0.3959972477975684</v>
      </c>
      <c r="AU15" s="14">
        <f t="shared" si="3"/>
        <v>24.418653233056006</v>
      </c>
      <c r="AV15" s="12">
        <f t="shared" si="10"/>
        <v>0.40309000000000006</v>
      </c>
      <c r="AW15" s="15">
        <f t="shared" si="12"/>
        <v>9.1467963093457172E-2</v>
      </c>
      <c r="AX15" s="15">
        <f t="shared" si="8"/>
        <v>0.47413999999999995</v>
      </c>
      <c r="AY15" s="15">
        <f t="shared" si="11"/>
        <v>7.9130499269583696E-2</v>
      </c>
      <c r="AZ15" s="12">
        <f t="shared" si="17"/>
        <v>0.21374999999999997</v>
      </c>
      <c r="BA15" s="13">
        <f t="shared" ref="BA15:BC53" si="23">BA$12*AZ$12/AZ15</f>
        <v>5.3025031662511206E-2</v>
      </c>
      <c r="BB15" s="12">
        <f t="shared" si="18"/>
        <v>0.21374999999999997</v>
      </c>
      <c r="BC15" s="13">
        <f t="shared" si="23"/>
        <v>0.1955943496893747</v>
      </c>
    </row>
    <row r="16" spans="1:55" ht="15" customHeight="1" x14ac:dyDescent="0.45">
      <c r="A16" s="2" t="s">
        <v>51</v>
      </c>
      <c r="B16" s="25" t="s">
        <v>52</v>
      </c>
      <c r="C16" s="2" t="s">
        <v>53</v>
      </c>
      <c r="D16" s="2" t="s">
        <v>54</v>
      </c>
      <c r="E16" s="2" t="s">
        <v>55</v>
      </c>
      <c r="F16" s="2" t="s">
        <v>56</v>
      </c>
      <c r="G16" s="2" t="s">
        <v>57</v>
      </c>
      <c r="H16" s="2" t="s">
        <v>58</v>
      </c>
      <c r="Z16" s="5">
        <f>$Z$15</f>
        <v>1</v>
      </c>
      <c r="AA16" s="17">
        <f>IF($B$23="","",G24)</f>
        <v>5.5304731865012481E-2</v>
      </c>
      <c r="AB16" s="24">
        <f>H24</f>
        <v>13.742684041517654</v>
      </c>
      <c r="AI16" s="15"/>
      <c r="AJ16" s="12">
        <f t="shared" si="13"/>
        <v>0.42891999999999997</v>
      </c>
      <c r="AK16" s="13">
        <f t="shared" si="19"/>
        <v>0.10034542572041408</v>
      </c>
      <c r="AL16" s="14">
        <f t="shared" si="0"/>
        <v>4.5873243161813821</v>
      </c>
      <c r="AM16" s="12">
        <f t="shared" si="14"/>
        <v>0.44412000000000007</v>
      </c>
      <c r="AN16" s="13">
        <f t="shared" si="20"/>
        <v>0.12452655107856542</v>
      </c>
      <c r="AO16" s="14">
        <f t="shared" si="1"/>
        <v>6.103400836518821</v>
      </c>
      <c r="AP16" s="12">
        <f t="shared" si="15"/>
        <v>0.52551999999999999</v>
      </c>
      <c r="AQ16" s="13">
        <f t="shared" si="21"/>
        <v>0.28557569587212978</v>
      </c>
      <c r="AR16" s="14">
        <f t="shared" si="2"/>
        <v>19.597876299902012</v>
      </c>
      <c r="AS16" s="12">
        <f t="shared" si="16"/>
        <v>0.55420000000000003</v>
      </c>
      <c r="AT16" s="13">
        <f t="shared" si="22"/>
        <v>0.35594736375019609</v>
      </c>
      <c r="AU16" s="14">
        <f t="shared" si="3"/>
        <v>27.166149998513784</v>
      </c>
      <c r="AV16" s="12">
        <f t="shared" si="10"/>
        <v>0.44412000000000007</v>
      </c>
      <c r="AW16" s="15">
        <f t="shared" si="12"/>
        <v>8.3017700719043616E-2</v>
      </c>
      <c r="AX16" s="15">
        <f t="shared" si="8"/>
        <v>0.52551999999999999</v>
      </c>
      <c r="AY16" s="15">
        <f t="shared" si="11"/>
        <v>7.1393923968032444E-2</v>
      </c>
      <c r="AZ16" s="12">
        <f t="shared" si="17"/>
        <v>0.23499999999999996</v>
      </c>
      <c r="BA16" s="13">
        <f t="shared" si="23"/>
        <v>4.8230214969624555E-2</v>
      </c>
      <c r="BB16" s="12">
        <f t="shared" si="18"/>
        <v>0.23499999999999996</v>
      </c>
      <c r="BC16" s="13">
        <f t="shared" si="23"/>
        <v>0.17790762657916528</v>
      </c>
    </row>
    <row r="17" spans="1:55" ht="15" customHeight="1" x14ac:dyDescent="0.45">
      <c r="A17" s="25" t="s">
        <v>12</v>
      </c>
      <c r="B17" s="26">
        <f>IF(OR(C7="",D7=""),"",MAX($AC$3,MIN($AD$3,$AA$3-$AB$3*D7*C7))*IF(OR($B$12="T1",$B$12=""),1,IF($B$12="T4",1+0.4*$E$12,1+0.2*$E$12)))</f>
        <v>1</v>
      </c>
      <c r="C17" s="26">
        <f>IF(B17="","",B17*C7)</f>
        <v>6.4799999999999996E-2</v>
      </c>
      <c r="D17" s="26">
        <f>IF(E17="","",E17/3)</f>
        <v>9.0000000000000011E-2</v>
      </c>
      <c r="E17" s="26">
        <f>IF(E7="","",$AA$5*E7^(-$AB$5)*E7)</f>
        <v>0.27</v>
      </c>
      <c r="F17" s="26">
        <f>IF(C7="","",4*C7+1.6)</f>
        <v>1.8592</v>
      </c>
      <c r="G17" s="27">
        <f>IF(OR($B$14="A",$B$14=""),4.5,IF($B$14="B",5,6))</f>
        <v>4.5</v>
      </c>
      <c r="H17" s="26">
        <f>IF(OR(D7="",C17="",E17=""),"",C17*D7*IF(E17&lt;$E$23,$AA$6,$AA$7))</f>
        <v>0.15940799999999999</v>
      </c>
      <c r="Z17" s="5">
        <f>$Z$15</f>
        <v>1</v>
      </c>
      <c r="AA17" s="17">
        <f>IF($B$23="","",G25)</f>
        <v>0.15007573969472163</v>
      </c>
      <c r="AB17" s="24">
        <f>H25</f>
        <v>37.292351004532676</v>
      </c>
      <c r="AI17" s="15"/>
      <c r="AJ17" s="12">
        <f t="shared" si="13"/>
        <v>0.46864999999999996</v>
      </c>
      <c r="AK17" s="13">
        <f t="shared" si="19"/>
        <v>9.1838600234716752E-2</v>
      </c>
      <c r="AL17" s="14">
        <f t="shared" si="0"/>
        <v>5.012238974117329</v>
      </c>
      <c r="AM17" s="12">
        <f t="shared" si="14"/>
        <v>0.48515000000000008</v>
      </c>
      <c r="AN17" s="13">
        <f t="shared" si="20"/>
        <v>0.11399511875711114</v>
      </c>
      <c r="AO17" s="14">
        <f t="shared" si="1"/>
        <v>6.6672631627422909</v>
      </c>
      <c r="AP17" s="12">
        <f t="shared" si="15"/>
        <v>0.57689999999999997</v>
      </c>
      <c r="AQ17" s="13">
        <f t="shared" si="21"/>
        <v>0.26014168780502972</v>
      </c>
      <c r="AR17" s="14">
        <f t="shared" si="2"/>
        <v>21.513957294514899</v>
      </c>
      <c r="AS17" s="12">
        <f t="shared" si="16"/>
        <v>0.61025000000000007</v>
      </c>
      <c r="AT17" s="13">
        <f t="shared" si="22"/>
        <v>0.32325445143852299</v>
      </c>
      <c r="AU17" s="14">
        <f t="shared" si="3"/>
        <v>29.91364676397156</v>
      </c>
      <c r="AV17" s="12">
        <f t="shared" si="10"/>
        <v>0.48515000000000008</v>
      </c>
      <c r="AW17" s="15">
        <f t="shared" si="12"/>
        <v>7.5996745838074101E-2</v>
      </c>
      <c r="AX17" s="15">
        <f t="shared" si="8"/>
        <v>0.57689999999999997</v>
      </c>
      <c r="AY17" s="15">
        <f t="shared" si="11"/>
        <v>6.503542195125743E-2</v>
      </c>
      <c r="AZ17" s="12">
        <f t="shared" si="17"/>
        <v>0.25624999999999998</v>
      </c>
      <c r="BA17" s="13">
        <f t="shared" si="23"/>
        <v>4.4230636167265441E-2</v>
      </c>
      <c r="BB17" s="12">
        <f t="shared" si="18"/>
        <v>0.25624999999999998</v>
      </c>
      <c r="BC17" s="13">
        <f t="shared" si="23"/>
        <v>0.16315431120430768</v>
      </c>
    </row>
    <row r="18" spans="1:55" ht="15" customHeight="1" x14ac:dyDescent="0.45">
      <c r="A18" s="25" t="s">
        <v>15</v>
      </c>
      <c r="B18" s="26">
        <f>IF(OR(C8="",D8=""),"",MAX($AC$3,MIN($AD$3,$AA$3-$AB$3*D8*C8))*IF(OR($B$12="T1",$B$12=""),1,IF($B$12="T4",1+0.4*$E$12,1+0.2*$E$12)))</f>
        <v>1</v>
      </c>
      <c r="C18" s="26">
        <f t="shared" ref="C18:C20" si="24">IF(B18="","",B18*C8)</f>
        <v>8.0299999999999996E-2</v>
      </c>
      <c r="D18" s="26">
        <f t="shared" ref="D18:D20" si="25">IF(E18="","",E18/3)</f>
        <v>9.3333333333333338E-2</v>
      </c>
      <c r="E18" s="26">
        <f>IF(E8="","",$AA$5*E8^(-$AB$5)*E8)</f>
        <v>0.28000000000000003</v>
      </c>
      <c r="F18" s="26">
        <f t="shared" ref="F18:F20" si="26">IF(C8="","",4*C8+1.6)</f>
        <v>1.9212</v>
      </c>
      <c r="G18" s="27">
        <f t="shared" ref="G18:G20" si="27">IF(OR($B$14="A",$B$14=""),4.5,IF($B$14="B",5,6))</f>
        <v>4.5</v>
      </c>
      <c r="H18" s="26">
        <f>IF(OR(D8="",C18="",E18=""),"",C18*D8*IF(E18&lt;$E$23,$AA$6,$AA$7))</f>
        <v>0.19751689951790169</v>
      </c>
      <c r="Z18" s="5">
        <f>$Z$15</f>
        <v>1</v>
      </c>
      <c r="AA18" s="17">
        <f>IF($B$23="","",G26)</f>
        <v>0.19726602899035869</v>
      </c>
      <c r="AB18" s="24">
        <f>H26</f>
        <v>49.018675565705131</v>
      </c>
      <c r="AI18" s="15"/>
      <c r="AJ18" s="12">
        <f t="shared" si="13"/>
        <v>0.50837999999999994</v>
      </c>
      <c r="AK18" s="13">
        <f t="shared" si="19"/>
        <v>8.4661395019473631E-2</v>
      </c>
      <c r="AL18" s="14">
        <f t="shared" si="0"/>
        <v>5.437153632053275</v>
      </c>
      <c r="AM18" s="12">
        <f t="shared" si="14"/>
        <v>0.52618000000000009</v>
      </c>
      <c r="AN18" s="13">
        <f t="shared" si="20"/>
        <v>0.10510610791936689</v>
      </c>
      <c r="AO18" s="14">
        <f t="shared" si="1"/>
        <v>7.2311254889657581</v>
      </c>
      <c r="AP18" s="12">
        <f t="shared" si="15"/>
        <v>0.62827999999999995</v>
      </c>
      <c r="AQ18" s="13">
        <f t="shared" si="21"/>
        <v>0.23886760631362075</v>
      </c>
      <c r="AR18" s="14">
        <f t="shared" si="2"/>
        <v>23.430038289127783</v>
      </c>
      <c r="AS18" s="12">
        <f t="shared" si="16"/>
        <v>0.66630000000000011</v>
      </c>
      <c r="AT18" s="13">
        <f t="shared" si="22"/>
        <v>0.29606187751817298</v>
      </c>
      <c r="AU18" s="14">
        <f t="shared" si="3"/>
        <v>32.661143529429332</v>
      </c>
      <c r="AV18" s="12">
        <f t="shared" si="10"/>
        <v>0.52618000000000009</v>
      </c>
      <c r="AW18" s="15">
        <f t="shared" si="12"/>
        <v>7.0070738612911257E-2</v>
      </c>
      <c r="AX18" s="15">
        <f t="shared" si="8"/>
        <v>0.62827999999999995</v>
      </c>
      <c r="AY18" s="15">
        <f t="shared" si="11"/>
        <v>5.9716901578405188E-2</v>
      </c>
      <c r="AZ18" s="12">
        <f t="shared" si="17"/>
        <v>0.27749999999999997</v>
      </c>
      <c r="BA18" s="13">
        <f t="shared" si="23"/>
        <v>4.0843605469772143E-2</v>
      </c>
      <c r="BB18" s="12">
        <f t="shared" si="18"/>
        <v>0.27749999999999997</v>
      </c>
      <c r="BC18" s="13">
        <f t="shared" si="23"/>
        <v>0.15066051259857241</v>
      </c>
    </row>
    <row r="19" spans="1:55" ht="15" customHeight="1" x14ac:dyDescent="0.45">
      <c r="A19" s="2" t="s">
        <v>16</v>
      </c>
      <c r="B19" s="26">
        <f>IF(OR(C9="",D9=""),"",MAX($AC$3,MIN($AD$3,$AA$3-$AB$3*D9*C9))*IF(OR($B$12="T1",$B$12=""),1,IF($B$12="T4",1+0.4*$E$12,1+0.2*$E$12)))</f>
        <v>1</v>
      </c>
      <c r="C19" s="26">
        <f t="shared" si="24"/>
        <v>0.1938</v>
      </c>
      <c r="D19" s="26">
        <f t="shared" si="25"/>
        <v>0.10666666666666667</v>
      </c>
      <c r="E19" s="26">
        <f>IF(E9="","",$AA$5*E9^(-$AB$5)*E9)</f>
        <v>0.32</v>
      </c>
      <c r="F19" s="26">
        <f t="shared" si="26"/>
        <v>2.3752</v>
      </c>
      <c r="G19" s="27">
        <f t="shared" si="27"/>
        <v>4.5</v>
      </c>
      <c r="H19" s="26">
        <f>IF(OR(D9="",C19="",E19=""),"",C19*D9*IF(E19&lt;$E$23,$AA$6,$AA$7))</f>
        <v>0.46898668654600512</v>
      </c>
      <c r="Z19" s="40" t="s">
        <v>59</v>
      </c>
      <c r="AA19" s="40"/>
      <c r="AB19" s="40"/>
      <c r="AI19" s="15"/>
      <c r="AJ19" s="12">
        <f t="shared" si="13"/>
        <v>0.54810999999999999</v>
      </c>
      <c r="AK19" s="13">
        <f t="shared" si="19"/>
        <v>7.852467570378209E-2</v>
      </c>
      <c r="AL19" s="14">
        <f t="shared" si="0"/>
        <v>5.8620682899892236</v>
      </c>
      <c r="AM19" s="12">
        <f t="shared" si="14"/>
        <v>0.5672100000000001</v>
      </c>
      <c r="AN19" s="13">
        <f t="shared" si="20"/>
        <v>9.7503097380181009E-2</v>
      </c>
      <c r="AO19" s="14">
        <f t="shared" si="1"/>
        <v>7.7949878151892298</v>
      </c>
      <c r="AP19" s="12">
        <f t="shared" si="15"/>
        <v>0.67965999999999993</v>
      </c>
      <c r="AQ19" s="13">
        <f t="shared" si="21"/>
        <v>0.22081002220922469</v>
      </c>
      <c r="AR19" s="14">
        <f t="shared" si="2"/>
        <v>25.346119283740673</v>
      </c>
      <c r="AS19" s="12">
        <f t="shared" si="16"/>
        <v>0.72235000000000016</v>
      </c>
      <c r="AT19" s="13">
        <f t="shared" si="22"/>
        <v>0.27308926280938417</v>
      </c>
      <c r="AU19" s="14">
        <f t="shared" si="3"/>
        <v>35.408640294887107</v>
      </c>
      <c r="AV19" s="12">
        <f t="shared" si="10"/>
        <v>0.5672100000000001</v>
      </c>
      <c r="AW19" s="15">
        <f t="shared" si="12"/>
        <v>6.5002064920120672E-2</v>
      </c>
      <c r="AX19" s="15">
        <f t="shared" si="8"/>
        <v>0.67965999999999993</v>
      </c>
      <c r="AY19" s="15">
        <f t="shared" si="11"/>
        <v>5.5202505552306172E-2</v>
      </c>
      <c r="AZ19" s="12">
        <f t="shared" si="17"/>
        <v>0.29874999999999996</v>
      </c>
      <c r="BA19" s="13">
        <f t="shared" si="23"/>
        <v>3.7938411775269527E-2</v>
      </c>
      <c r="BB19" s="12">
        <f t="shared" si="18"/>
        <v>0.29874999999999996</v>
      </c>
      <c r="BC19" s="13">
        <f t="shared" si="23"/>
        <v>0.13994407446394591</v>
      </c>
    </row>
    <row r="20" spans="1:55" ht="15" customHeight="1" x14ac:dyDescent="0.45">
      <c r="A20" s="2" t="s">
        <v>17</v>
      </c>
      <c r="B20" s="26">
        <f>IF(OR(C10="",D10=""),"",MAX($AC$3,MIN($AD$3,$AA$3-$AB$3*D10*C10))*IF(OR($B$12="T1",$B$12=""),1,IF($B$12="T4",1+0.4*$E$12,1+0.2*$E$12)))</f>
        <v>1</v>
      </c>
      <c r="C20" s="26">
        <f t="shared" si="24"/>
        <v>0.24299999999999999</v>
      </c>
      <c r="D20" s="26">
        <f t="shared" si="25"/>
        <v>0.11</v>
      </c>
      <c r="E20" s="26">
        <f>IF(E10="","",$AA$5*E10^(-$AB$5)*E10)</f>
        <v>0.33</v>
      </c>
      <c r="F20" s="26">
        <f t="shared" si="26"/>
        <v>2.5720000000000001</v>
      </c>
      <c r="G20" s="27">
        <f t="shared" si="27"/>
        <v>4.5</v>
      </c>
      <c r="H20" s="26">
        <f>IF(OR(D10="",C20="",E20=""),"",C20*D10*IF(E20&lt;$E$23,$AA$6,$AA$7))</f>
        <v>0.59777584542532936</v>
      </c>
      <c r="Z20" s="5" t="s">
        <v>48</v>
      </c>
      <c r="AA20" s="5" t="s">
        <v>49</v>
      </c>
      <c r="AI20" s="15"/>
      <c r="AJ20" s="12">
        <f t="shared" si="13"/>
        <v>0.58784000000000003</v>
      </c>
      <c r="AK20" s="13">
        <f t="shared" si="19"/>
        <v>7.3217474142623848E-2</v>
      </c>
      <c r="AL20" s="14">
        <f t="shared" si="0"/>
        <v>6.2869829479251704</v>
      </c>
      <c r="AM20" s="12">
        <f t="shared" si="14"/>
        <v>0.60824000000000011</v>
      </c>
      <c r="AN20" s="13">
        <f t="shared" si="20"/>
        <v>9.092583826287727E-2</v>
      </c>
      <c r="AO20" s="14">
        <f t="shared" si="1"/>
        <v>8.3588501414126988</v>
      </c>
      <c r="AP20" s="12">
        <f t="shared" si="15"/>
        <v>0.73103999999999991</v>
      </c>
      <c r="AQ20" s="13">
        <f t="shared" si="21"/>
        <v>0.20529073606741305</v>
      </c>
      <c r="AR20" s="14">
        <f t="shared" si="2"/>
        <v>27.262200278353557</v>
      </c>
      <c r="AS20" s="12">
        <f t="shared" si="16"/>
        <v>0.7784000000000002</v>
      </c>
      <c r="AT20" s="13">
        <f t="shared" si="22"/>
        <v>0.25342501154979269</v>
      </c>
      <c r="AU20" s="14">
        <f t="shared" si="3"/>
        <v>38.156137060344875</v>
      </c>
      <c r="AV20" s="12">
        <f t="shared" si="10"/>
        <v>0.60824000000000011</v>
      </c>
      <c r="AW20" s="15">
        <f t="shared" si="12"/>
        <v>6.0617225508584845E-2</v>
      </c>
      <c r="AX20" s="15">
        <f t="shared" si="8"/>
        <v>0.73103999999999991</v>
      </c>
      <c r="AY20" s="15">
        <f t="shared" si="11"/>
        <v>5.1322684016853262E-2</v>
      </c>
      <c r="AZ20" s="12">
        <f t="shared" si="17"/>
        <v>0.31999999999999995</v>
      </c>
      <c r="BA20" s="13">
        <f t="shared" si="23"/>
        <v>3.5419064118318036E-2</v>
      </c>
      <c r="BB20" s="12">
        <f t="shared" si="18"/>
        <v>0.31999999999999995</v>
      </c>
      <c r="BC20" s="13">
        <f t="shared" si="23"/>
        <v>0.13065091326907452</v>
      </c>
    </row>
    <row r="21" spans="1:55" ht="15" customHeight="1" x14ac:dyDescent="0.45">
      <c r="Z21" s="5">
        <f>Z15</f>
        <v>1</v>
      </c>
      <c r="AA21" s="17">
        <f>IF($B$23="","",G25)</f>
        <v>0.15007573969472163</v>
      </c>
      <c r="AI21" s="15"/>
      <c r="AJ21" s="12">
        <f t="shared" si="13"/>
        <v>0.62757000000000007</v>
      </c>
      <c r="AK21" s="13">
        <f t="shared" si="19"/>
        <v>6.8582245805248812E-2</v>
      </c>
      <c r="AL21" s="14">
        <f t="shared" si="0"/>
        <v>6.7118976058611164</v>
      </c>
      <c r="AM21" s="12">
        <f t="shared" si="14"/>
        <v>0.64927000000000012</v>
      </c>
      <c r="AN21" s="13">
        <f t="shared" si="20"/>
        <v>8.5179866411527513E-2</v>
      </c>
      <c r="AO21" s="14">
        <f t="shared" si="1"/>
        <v>8.9227124676361669</v>
      </c>
      <c r="AP21" s="12">
        <f t="shared" si="15"/>
        <v>0.78241999999999989</v>
      </c>
      <c r="AQ21" s="13">
        <f t="shared" si="21"/>
        <v>0.1918096926135856</v>
      </c>
      <c r="AR21" s="14">
        <f t="shared" si="2"/>
        <v>29.178281272966455</v>
      </c>
      <c r="AS21" s="12">
        <f t="shared" si="16"/>
        <v>0.83445000000000025</v>
      </c>
      <c r="AT21" s="13">
        <f t="shared" si="22"/>
        <v>0.23640245549806296</v>
      </c>
      <c r="AU21" s="14">
        <f t="shared" si="3"/>
        <v>40.90363382580265</v>
      </c>
      <c r="AV21" s="12">
        <f t="shared" si="10"/>
        <v>0.64927000000000012</v>
      </c>
      <c r="AW21" s="15">
        <f t="shared" si="12"/>
        <v>5.6786577607685011E-2</v>
      </c>
      <c r="AX21" s="15">
        <f t="shared" si="8"/>
        <v>0.78241999999999989</v>
      </c>
      <c r="AY21" s="15">
        <f t="shared" si="11"/>
        <v>4.7952423153396401E-2</v>
      </c>
      <c r="AZ21" s="12">
        <f t="shared" si="17"/>
        <v>0.34124999999999994</v>
      </c>
      <c r="BA21" s="13">
        <f t="shared" si="23"/>
        <v>3.3213481371023507E-2</v>
      </c>
      <c r="BB21" s="12">
        <f t="shared" si="18"/>
        <v>0.34124999999999994</v>
      </c>
      <c r="BC21" s="13">
        <f t="shared" si="23"/>
        <v>0.12251514211312481</v>
      </c>
    </row>
    <row r="22" spans="1:55" ht="15" customHeight="1" x14ac:dyDescent="0.45">
      <c r="A22" s="28"/>
      <c r="G22" s="2" t="s">
        <v>60</v>
      </c>
      <c r="H22" s="2" t="s">
        <v>61</v>
      </c>
      <c r="Z22" s="5">
        <f>IF($B$29="",-1,Z16)</f>
        <v>1</v>
      </c>
      <c r="AA22" s="17">
        <f>IF($B$23="","",G29)</f>
        <v>3.8760000000000003E-2</v>
      </c>
      <c r="AI22" s="15"/>
      <c r="AJ22" s="12">
        <f t="shared" si="13"/>
        <v>0.66730000000000012</v>
      </c>
      <c r="AK22" s="13">
        <f t="shared" si="19"/>
        <v>6.4498965982316789E-2</v>
      </c>
      <c r="AL22" s="14">
        <f t="shared" si="0"/>
        <v>7.1368122637970641</v>
      </c>
      <c r="AM22" s="12">
        <f t="shared" si="14"/>
        <v>0.69030000000000014</v>
      </c>
      <c r="AN22" s="13">
        <f t="shared" si="20"/>
        <v>8.011695185428433E-2</v>
      </c>
      <c r="AO22" s="14">
        <f t="shared" si="1"/>
        <v>9.4865747938596368</v>
      </c>
      <c r="AP22" s="12">
        <f t="shared" si="15"/>
        <v>0.83379999999999987</v>
      </c>
      <c r="AQ22" s="13">
        <f t="shared" si="21"/>
        <v>0.17999009318148435</v>
      </c>
      <c r="AR22" s="14">
        <f t="shared" si="2"/>
        <v>31.094362267579331</v>
      </c>
      <c r="AS22" s="12">
        <f t="shared" si="16"/>
        <v>0.89050000000000029</v>
      </c>
      <c r="AT22" s="13">
        <f t="shared" si="22"/>
        <v>0.22152277258883618</v>
      </c>
      <c r="AU22" s="14">
        <f t="shared" si="3"/>
        <v>43.651130591260433</v>
      </c>
      <c r="AV22" s="12">
        <f t="shared" si="10"/>
        <v>0.69030000000000014</v>
      </c>
      <c r="AW22" s="15">
        <f t="shared" si="12"/>
        <v>5.3411301236189555E-2</v>
      </c>
      <c r="AX22" s="15">
        <f t="shared" si="8"/>
        <v>0.83379999999999987</v>
      </c>
      <c r="AY22" s="15">
        <f t="shared" si="11"/>
        <v>4.4997523295371086E-2</v>
      </c>
      <c r="AZ22" s="12">
        <f t="shared" si="17"/>
        <v>0.36249999999999993</v>
      </c>
      <c r="BA22" s="13">
        <f t="shared" si="23"/>
        <v>3.1266484187204888E-2</v>
      </c>
      <c r="BB22" s="12">
        <f t="shared" si="18"/>
        <v>0.36249999999999993</v>
      </c>
      <c r="BC22" s="13">
        <f t="shared" si="23"/>
        <v>0.11533321998925199</v>
      </c>
    </row>
    <row r="23" spans="1:55" ht="15" customHeight="1" x14ac:dyDescent="0.45">
      <c r="A23" s="2" t="s">
        <v>62</v>
      </c>
      <c r="B23" s="18">
        <v>1</v>
      </c>
      <c r="D23" s="23" t="s">
        <v>63</v>
      </c>
      <c r="E23" s="26" t="str">
        <f>IF(A26="ordinaria","",IF(B23="",2,0.8*B23))</f>
        <v/>
      </c>
      <c r="F23" s="25" t="s">
        <v>12</v>
      </c>
      <c r="G23" s="26">
        <f>IF(OR($B$23="",C7="",D7=""),"",IF($B$23&lt;D17,H17*($B$23/D17+(1-$B$23/D17)/D7/$AA$6),IF($B$23&lt;=E17,H17,IF($B$23&lt;F17,H17*E17/$B$23,H17*E17*F17/$B$23^2)))*IF($B$23&gt;$AD$7,$AA$7/$AA$6,1))</f>
        <v>4.3040160000000001E-2</v>
      </c>
      <c r="H23" s="29">
        <f>IF(OR($B$23="",G23=""),"",G23*9.81*($B$23/2/PI())^2*1000)</f>
        <v>10.695058090509612</v>
      </c>
      <c r="AI23" s="15"/>
      <c r="AJ23" s="12">
        <f t="shared" si="13"/>
        <v>0.70703000000000016</v>
      </c>
      <c r="AK23" s="13">
        <f t="shared" si="19"/>
        <v>6.087458806557005E-2</v>
      </c>
      <c r="AL23" s="14">
        <f t="shared" si="0"/>
        <v>7.5617269217330128</v>
      </c>
      <c r="AM23" s="12">
        <f t="shared" si="14"/>
        <v>0.73133000000000015</v>
      </c>
      <c r="AN23" s="13">
        <f t="shared" si="20"/>
        <v>7.5622129360223792E-2</v>
      </c>
      <c r="AO23" s="14">
        <f t="shared" si="1"/>
        <v>10.050437120083105</v>
      </c>
      <c r="AP23" s="12">
        <f t="shared" si="15"/>
        <v>0.88517999999999986</v>
      </c>
      <c r="AQ23" s="13">
        <f t="shared" si="21"/>
        <v>0.16954262375417617</v>
      </c>
      <c r="AR23" s="14">
        <f t="shared" si="2"/>
        <v>33.010443262192226</v>
      </c>
      <c r="AS23" s="12">
        <f t="shared" si="16"/>
        <v>0.94655000000000034</v>
      </c>
      <c r="AT23" s="13">
        <f t="shared" si="22"/>
        <v>0.20840529183916182</v>
      </c>
      <c r="AU23" s="14">
        <f t="shared" si="3"/>
        <v>46.398627356718201</v>
      </c>
      <c r="AV23" s="12">
        <f t="shared" si="10"/>
        <v>0.73133000000000015</v>
      </c>
      <c r="AW23" s="15">
        <f t="shared" si="12"/>
        <v>5.0414752906815859E-2</v>
      </c>
      <c r="AX23" s="15">
        <f t="shared" si="8"/>
        <v>0.88517999999999986</v>
      </c>
      <c r="AY23" s="15">
        <f t="shared" si="11"/>
        <v>4.2385655938544042E-2</v>
      </c>
      <c r="AZ23" s="12">
        <f t="shared" si="17"/>
        <v>0.38374999999999992</v>
      </c>
      <c r="BA23" s="13">
        <f t="shared" si="23"/>
        <v>2.9535115355991584E-2</v>
      </c>
      <c r="BB23" s="12">
        <f t="shared" si="18"/>
        <v>0.38374999999999992</v>
      </c>
      <c r="BC23" s="13">
        <f t="shared" si="23"/>
        <v>0.10894668989212727</v>
      </c>
    </row>
    <row r="24" spans="1:55" ht="15" customHeight="1" x14ac:dyDescent="0.45">
      <c r="A24" s="28"/>
      <c r="B24" s="30" t="str">
        <f>IF(AND(A26&lt;&gt;"ordinaria",OR(E23&lt;1,E23&gt;G17)),CONCATENATE("deve essere compreso tra 1 e ",G17),"")</f>
        <v/>
      </c>
      <c r="F24" s="25" t="s">
        <v>15</v>
      </c>
      <c r="G24" s="26">
        <f t="shared" ref="G24:G25" si="28">IF(OR($B$23="",C8="",D8=""),"",IF($B$23&lt;D18,H18*($B$23/D18+(1-$B$23/D18)/D8/$AA$6),IF($B$23&lt;=E18,H18,IF($B$23&lt;F18,H18*E18/$B$23,H18*E18*F18/$B$23^2)))*IF($B$23&gt;$AD$7,$AA$7/$AA$6,1))</f>
        <v>5.5304731865012481E-2</v>
      </c>
      <c r="H24" s="29">
        <f t="shared" ref="H24:H26" si="29">IF(OR($B$23="",G24=""),"",G24*9.81*($B$23/2/PI())^2*1000)</f>
        <v>13.742684041517654</v>
      </c>
      <c r="Z24" s="10" t="s">
        <v>64</v>
      </c>
      <c r="AI24" s="15"/>
      <c r="AJ24" s="12">
        <f t="shared" si="13"/>
        <v>0.7467600000000002</v>
      </c>
      <c r="AK24" s="13">
        <f t="shared" si="19"/>
        <v>5.7635866945203264E-2</v>
      </c>
      <c r="AL24" s="14">
        <f t="shared" si="0"/>
        <v>7.9866415796689587</v>
      </c>
      <c r="AM24" s="12">
        <f t="shared" si="14"/>
        <v>0.77236000000000016</v>
      </c>
      <c r="AN24" s="13">
        <f t="shared" si="20"/>
        <v>7.1604862842473027E-2</v>
      </c>
      <c r="AO24" s="14">
        <f t="shared" si="1"/>
        <v>10.614299446306575</v>
      </c>
      <c r="AP24" s="12">
        <f t="shared" si="15"/>
        <v>0.93655999999999984</v>
      </c>
      <c r="AQ24" s="13">
        <f t="shared" si="21"/>
        <v>0.16024145777603319</v>
      </c>
      <c r="AR24" s="14">
        <f t="shared" si="2"/>
        <v>34.926524256805102</v>
      </c>
      <c r="AS24" s="12">
        <f t="shared" si="16"/>
        <v>1.0026000000000004</v>
      </c>
      <c r="AT24" s="13">
        <f t="shared" si="22"/>
        <v>0.19675446737518315</v>
      </c>
      <c r="AU24" s="14">
        <f t="shared" si="3"/>
        <v>49.146124122175976</v>
      </c>
      <c r="AV24" s="12">
        <f t="shared" si="10"/>
        <v>0.77236000000000016</v>
      </c>
      <c r="AW24" s="15">
        <f t="shared" si="12"/>
        <v>4.7736575228315349E-2</v>
      </c>
      <c r="AX24" s="15">
        <f t="shared" si="8"/>
        <v>0.93655999999999984</v>
      </c>
      <c r="AY24" s="15">
        <f t="shared" si="11"/>
        <v>4.0060364444008296E-2</v>
      </c>
      <c r="AZ24" s="12">
        <f t="shared" si="17"/>
        <v>0.40499999999999992</v>
      </c>
      <c r="BA24" s="13">
        <f t="shared" si="23"/>
        <v>2.7985433377436471E-2</v>
      </c>
      <c r="BB24" s="12">
        <f t="shared" si="18"/>
        <v>0.40499999999999992</v>
      </c>
      <c r="BC24" s="13">
        <f t="shared" si="23"/>
        <v>0.10323035122494777</v>
      </c>
    </row>
    <row r="25" spans="1:55" ht="15" customHeight="1" x14ac:dyDescent="0.45">
      <c r="A25" s="2" t="s">
        <v>65</v>
      </c>
      <c r="C25" s="31" t="s">
        <v>66</v>
      </c>
      <c r="D25" s="32">
        <f>IF(OR(G23="",G25=""),"",G25/G23)</f>
        <v>3.4868769004279172</v>
      </c>
      <c r="F25" s="2" t="s">
        <v>16</v>
      </c>
      <c r="G25" s="26">
        <f t="shared" si="28"/>
        <v>0.15007573969472163</v>
      </c>
      <c r="H25" s="29">
        <f t="shared" si="29"/>
        <v>37.292351004532676</v>
      </c>
      <c r="Z25" s="10" t="s">
        <v>67</v>
      </c>
      <c r="AI25" s="15"/>
      <c r="AJ25" s="12">
        <f t="shared" si="13"/>
        <v>0.78649000000000024</v>
      </c>
      <c r="AK25" s="13">
        <f t="shared" si="19"/>
        <v>5.4724357588780519E-2</v>
      </c>
      <c r="AL25" s="14">
        <f t="shared" si="0"/>
        <v>8.4115562376049056</v>
      </c>
      <c r="AM25" s="12">
        <f t="shared" si="14"/>
        <v>0.81339000000000017</v>
      </c>
      <c r="AN25" s="13">
        <f t="shared" si="20"/>
        <v>6.7992883936380422E-2</v>
      </c>
      <c r="AO25" s="14">
        <f t="shared" si="1"/>
        <v>11.178161772530046</v>
      </c>
      <c r="AP25" s="12">
        <f t="shared" si="15"/>
        <v>0.98793999999999982</v>
      </c>
      <c r="AQ25" s="13">
        <f t="shared" si="21"/>
        <v>0.15190774712504976</v>
      </c>
      <c r="AR25" s="14">
        <f t="shared" si="2"/>
        <v>36.842605251418</v>
      </c>
      <c r="AS25" s="12">
        <f t="shared" si="16"/>
        <v>1.0586500000000003</v>
      </c>
      <c r="AT25" s="13">
        <f t="shared" si="22"/>
        <v>0.18633734377779118</v>
      </c>
      <c r="AU25" s="14">
        <f t="shared" si="3"/>
        <v>51.893620887633752</v>
      </c>
      <c r="AV25" s="12">
        <f t="shared" si="10"/>
        <v>0.81339000000000017</v>
      </c>
      <c r="AW25" s="15">
        <f t="shared" si="12"/>
        <v>4.5328589290920283E-2</v>
      </c>
      <c r="AX25" s="15">
        <f t="shared" si="8"/>
        <v>0.98793999999999982</v>
      </c>
      <c r="AY25" s="15">
        <f t="shared" si="11"/>
        <v>3.8760000000000003E-2</v>
      </c>
      <c r="AZ25" s="12">
        <f t="shared" si="17"/>
        <v>0.42624999999999991</v>
      </c>
      <c r="BA25" s="13">
        <f t="shared" si="23"/>
        <v>2.6590265144543743E-2</v>
      </c>
      <c r="BB25" s="12">
        <f t="shared" si="18"/>
        <v>0.42624999999999991</v>
      </c>
      <c r="BC25" s="13">
        <f t="shared" si="23"/>
        <v>9.8083970078836E-2</v>
      </c>
    </row>
    <row r="26" spans="1:55" ht="15" customHeight="1" x14ac:dyDescent="0.45">
      <c r="A26" s="18" t="s">
        <v>68</v>
      </c>
      <c r="C26" s="31" t="s">
        <v>69</v>
      </c>
      <c r="D26" s="33">
        <f>IF(OR(G24="",G25=""),"",G25/G24*1.5)</f>
        <v>4.0704222215838355</v>
      </c>
      <c r="F26" s="2" t="s">
        <v>17</v>
      </c>
      <c r="G26" s="26">
        <f>IF(OR($B$23="",C10="",D10=""),"",IF($B$23&lt;D20,H20*($B$23/D20+(1-$B$23/D20)/D10/$AA$6),IF($B$23&lt;=E20,H20,IF($B$23&lt;F20,H20*E20/$B$23,H20*E20*F20/$B$23^2)))*IF($B$23&gt;$AD$7,$AA$7/$AA$6,1))</f>
        <v>0.19726602899035869</v>
      </c>
      <c r="H26" s="29">
        <f t="shared" si="29"/>
        <v>49.018675565705131</v>
      </c>
      <c r="Z26" s="10" t="s">
        <v>70</v>
      </c>
      <c r="AI26" s="15"/>
      <c r="AJ26" s="12">
        <f t="shared" si="13"/>
        <v>0.82622000000000029</v>
      </c>
      <c r="AK26" s="13">
        <f t="shared" si="19"/>
        <v>5.2092856624143674E-2</v>
      </c>
      <c r="AL26" s="14">
        <f t="shared" si="0"/>
        <v>8.8364708955408542</v>
      </c>
      <c r="AM26" s="12">
        <f t="shared" si="14"/>
        <v>0.85442000000000018</v>
      </c>
      <c r="AN26" s="13">
        <f t="shared" si="20"/>
        <v>6.4727805839063304E-2</v>
      </c>
      <c r="AO26" s="14">
        <f t="shared" si="1"/>
        <v>11.742024098753516</v>
      </c>
      <c r="AP26" s="12">
        <f t="shared" si="15"/>
        <v>1.0393199999999998</v>
      </c>
      <c r="AQ26" s="13">
        <f t="shared" si="21"/>
        <v>0.14439800994373403</v>
      </c>
      <c r="AR26" s="14">
        <f t="shared" si="2"/>
        <v>38.758686246030884</v>
      </c>
      <c r="AS26" s="12">
        <f t="shared" si="16"/>
        <v>1.1147000000000002</v>
      </c>
      <c r="AT26" s="13">
        <f t="shared" si="22"/>
        <v>0.17696782003261743</v>
      </c>
      <c r="AU26" s="14">
        <f t="shared" si="3"/>
        <v>54.641117653091513</v>
      </c>
      <c r="AV26" s="12">
        <f t="shared" si="10"/>
        <v>0.85442000000000018</v>
      </c>
      <c r="AW26" s="15">
        <f t="shared" si="12"/>
        <v>4.3151870559375534E-2</v>
      </c>
      <c r="AX26" s="15">
        <f t="shared" si="8"/>
        <v>1.0393199999999998</v>
      </c>
      <c r="AY26" s="15">
        <f t="shared" si="11"/>
        <v>3.8760000000000003E-2</v>
      </c>
      <c r="AZ26" s="12">
        <f t="shared" si="17"/>
        <v>0.4474999999999999</v>
      </c>
      <c r="BA26" s="13">
        <f t="shared" si="23"/>
        <v>2.5327598922596138E-2</v>
      </c>
      <c r="BB26" s="12">
        <f t="shared" si="18"/>
        <v>0.4474999999999999</v>
      </c>
      <c r="BC26" s="13">
        <f t="shared" si="23"/>
        <v>9.3426351387941559E-2</v>
      </c>
    </row>
    <row r="27" spans="1:55" ht="15" customHeight="1" x14ac:dyDescent="0.45">
      <c r="Z27" s="10" t="s">
        <v>71</v>
      </c>
      <c r="AI27" s="15"/>
      <c r="AJ27" s="12">
        <f t="shared" si="13"/>
        <v>0.86595000000000033</v>
      </c>
      <c r="AK27" s="13">
        <f t="shared" si="19"/>
        <v>4.9702823488654062E-2</v>
      </c>
      <c r="AL27" s="14">
        <f t="shared" si="0"/>
        <v>9.261385553476801</v>
      </c>
      <c r="AM27" s="12">
        <f t="shared" si="14"/>
        <v>0.89545000000000019</v>
      </c>
      <c r="AN27" s="13">
        <f t="shared" si="20"/>
        <v>6.1761943006323601E-2</v>
      </c>
      <c r="AO27" s="14">
        <f t="shared" si="1"/>
        <v>12.305886424976984</v>
      </c>
      <c r="AP27" s="12">
        <f t="shared" si="15"/>
        <v>1.0906999999999998</v>
      </c>
      <c r="AQ27" s="13">
        <f t="shared" si="21"/>
        <v>0.13759580058193974</v>
      </c>
      <c r="AR27" s="14">
        <f t="shared" si="2"/>
        <v>40.674767240643781</v>
      </c>
      <c r="AS27" s="12">
        <f t="shared" si="16"/>
        <v>1.1707500000000002</v>
      </c>
      <c r="AT27" s="13">
        <f t="shared" si="22"/>
        <v>0.16849543368811332</v>
      </c>
      <c r="AU27" s="14">
        <f t="shared" si="3"/>
        <v>57.388614418549288</v>
      </c>
      <c r="AV27" s="12">
        <f t="shared" si="10"/>
        <v>0.89545000000000019</v>
      </c>
      <c r="AW27" s="15">
        <f t="shared" si="12"/>
        <v>4.1174628670882403E-2</v>
      </c>
      <c r="AX27" s="15">
        <f t="shared" si="8"/>
        <v>1.0906999999999998</v>
      </c>
      <c r="AY27" s="15">
        <f t="shared" si="11"/>
        <v>3.8760000000000003E-2</v>
      </c>
      <c r="AZ27" s="12">
        <f t="shared" si="17"/>
        <v>0.46874999999999989</v>
      </c>
      <c r="BA27" s="13">
        <f t="shared" si="23"/>
        <v>2.4179414438105111E-2</v>
      </c>
      <c r="BB27" s="12">
        <f t="shared" si="18"/>
        <v>0.46874999999999989</v>
      </c>
      <c r="BC27" s="13">
        <f t="shared" si="23"/>
        <v>8.9191023458354876E-2</v>
      </c>
    </row>
    <row r="28" spans="1:55" ht="15" customHeight="1" x14ac:dyDescent="0.45">
      <c r="A28" s="28"/>
      <c r="F28" s="2" t="s">
        <v>72</v>
      </c>
      <c r="G28" s="2" t="s">
        <v>73</v>
      </c>
      <c r="H28" s="2"/>
      <c r="AI28" s="15"/>
      <c r="AJ28" s="12">
        <f t="shared" si="13"/>
        <v>0.90568000000000037</v>
      </c>
      <c r="AK28" s="13">
        <f t="shared" si="19"/>
        <v>4.7522480346259145E-2</v>
      </c>
      <c r="AL28" s="14">
        <f t="shared" si="0"/>
        <v>9.6863002114127497</v>
      </c>
      <c r="AM28" s="12">
        <f t="shared" si="14"/>
        <v>0.9364800000000002</v>
      </c>
      <c r="AN28" s="13">
        <f t="shared" si="20"/>
        <v>5.9055966881313503E-2</v>
      </c>
      <c r="AO28" s="14">
        <f t="shared" si="1"/>
        <v>12.869748751200454</v>
      </c>
      <c r="AP28" s="12">
        <f t="shared" si="15"/>
        <v>1.1420799999999998</v>
      </c>
      <c r="AQ28" s="13">
        <f t="shared" si="21"/>
        <v>0.13140562805996223</v>
      </c>
      <c r="AR28" s="14">
        <f t="shared" si="2"/>
        <v>42.590848235256665</v>
      </c>
      <c r="AS28" s="12">
        <f t="shared" si="16"/>
        <v>1.2268000000000001</v>
      </c>
      <c r="AT28" s="13">
        <f t="shared" si="22"/>
        <v>0.16079721958783719</v>
      </c>
      <c r="AU28" s="14">
        <f t="shared" si="3"/>
        <v>60.136111184007042</v>
      </c>
      <c r="AV28" s="12">
        <f t="shared" si="10"/>
        <v>0.9364800000000002</v>
      </c>
      <c r="AW28" s="15">
        <f t="shared" si="12"/>
        <v>3.9370644587542337E-2</v>
      </c>
      <c r="AX28" s="15">
        <f t="shared" si="8"/>
        <v>1.1420799999999998</v>
      </c>
      <c r="AY28" s="15">
        <f t="shared" si="11"/>
        <v>3.8760000000000003E-2</v>
      </c>
      <c r="AZ28" s="12">
        <f t="shared" si="17"/>
        <v>0.48999999999999988</v>
      </c>
      <c r="BA28" s="13">
        <f t="shared" si="23"/>
        <v>2.3130817383391372E-2</v>
      </c>
      <c r="BB28" s="12">
        <f t="shared" si="18"/>
        <v>0.48999999999999988</v>
      </c>
      <c r="BC28" s="13">
        <f t="shared" si="23"/>
        <v>8.5323045400211933E-2</v>
      </c>
    </row>
    <row r="29" spans="1:55" ht="15" customHeight="1" x14ac:dyDescent="0.45">
      <c r="A29" s="34" t="s">
        <v>74</v>
      </c>
      <c r="B29" s="18">
        <v>4</v>
      </c>
      <c r="F29" s="26">
        <f>IF(OR($B$23="",$B$29="",H19=""),"",H19/B29/AA6)</f>
        <v>0.11724667163650128</v>
      </c>
      <c r="G29" s="26">
        <f>IF(OR($B$23="",$B$29="",H19=""),"",MAX(IF($B$23&lt;D19,H19/B29/AA6*($B$23/D19+(1-$B$23/D19)/D9),IF($B$23&lt;=E19,H19/B29/AA6,IF($B$23&lt;F19,H19/B29/AA6*E19/$B$23,H19/B29/AA6*E19*F19/$B$23^2))),,0.2*$C$19)*IF(B23&gt;AD7,$AA$7/$AA$6,1))</f>
        <v>3.8760000000000003E-2</v>
      </c>
      <c r="H29" s="2"/>
      <c r="AI29" s="15"/>
      <c r="AJ29" s="12">
        <f t="shared" si="13"/>
        <v>0.94541000000000042</v>
      </c>
      <c r="AK29" s="13">
        <f t="shared" si="19"/>
        <v>4.5525391100157582E-2</v>
      </c>
      <c r="AL29" s="14">
        <f t="shared" si="0"/>
        <v>10.111214869348697</v>
      </c>
      <c r="AM29" s="12">
        <f t="shared" si="14"/>
        <v>0.97751000000000021</v>
      </c>
      <c r="AN29" s="13">
        <f t="shared" si="20"/>
        <v>5.6577152013802895E-2</v>
      </c>
      <c r="AO29" s="14">
        <f t="shared" si="1"/>
        <v>13.433611077423924</v>
      </c>
      <c r="AP29" s="12">
        <f t="shared" si="15"/>
        <v>1.1934599999999997</v>
      </c>
      <c r="AQ29" s="13">
        <f t="shared" si="21"/>
        <v>0.12574844543991559</v>
      </c>
      <c r="AR29" s="14">
        <f t="shared" si="2"/>
        <v>44.506929229869549</v>
      </c>
      <c r="AS29" s="12">
        <f t="shared" si="16"/>
        <v>1.28285</v>
      </c>
      <c r="AT29" s="13">
        <f t="shared" si="22"/>
        <v>0.15377170284160946</v>
      </c>
      <c r="AU29" s="14">
        <f t="shared" si="3"/>
        <v>62.883607949464832</v>
      </c>
      <c r="AV29" s="12">
        <f t="shared" si="10"/>
        <v>0.97751000000000021</v>
      </c>
      <c r="AW29" s="15">
        <f t="shared" si="12"/>
        <v>3.7718101342535261E-2</v>
      </c>
      <c r="AX29" s="15">
        <f t="shared" si="8"/>
        <v>1.1934599999999997</v>
      </c>
      <c r="AY29" s="15">
        <f t="shared" si="11"/>
        <v>3.8760000000000003E-2</v>
      </c>
      <c r="AZ29" s="12">
        <f t="shared" si="17"/>
        <v>0.51124999999999987</v>
      </c>
      <c r="BA29" s="13">
        <f t="shared" si="23"/>
        <v>2.2169389765988794E-2</v>
      </c>
      <c r="BB29" s="12">
        <f t="shared" si="18"/>
        <v>0.51124999999999987</v>
      </c>
      <c r="BC29" s="13">
        <f t="shared" si="23"/>
        <v>8.1776610750325371E-2</v>
      </c>
    </row>
    <row r="30" spans="1:55" ht="15" customHeight="1" x14ac:dyDescent="0.45">
      <c r="A30" s="4"/>
      <c r="B30" s="30" t="str">
        <f>IF(A26="ordinaria","",IF(B29&lt;1,"non deve essere minore di 1",IF(B29&gt;1.5,"non deve essere maggiore di 1.5","")))</f>
        <v/>
      </c>
      <c r="C30" s="2"/>
      <c r="D30" s="22"/>
      <c r="AI30" s="15"/>
      <c r="AJ30" s="12">
        <f t="shared" si="13"/>
        <v>0.98514000000000046</v>
      </c>
      <c r="AK30" s="13">
        <f t="shared" si="19"/>
        <v>4.3689384249954305E-2</v>
      </c>
      <c r="AL30" s="14">
        <f t="shared" si="0"/>
        <v>10.536129527284645</v>
      </c>
      <c r="AM30" s="12">
        <f t="shared" si="14"/>
        <v>1.0185400000000002</v>
      </c>
      <c r="AN30" s="13">
        <f t="shared" si="20"/>
        <v>5.4298046090494698E-2</v>
      </c>
      <c r="AO30" s="14">
        <f t="shared" si="1"/>
        <v>13.997473403647394</v>
      </c>
      <c r="AP30" s="12">
        <f t="shared" si="15"/>
        <v>1.2448399999999997</v>
      </c>
      <c r="AQ30" s="13">
        <f t="shared" si="21"/>
        <v>0.12055825623752583</v>
      </c>
      <c r="AR30" s="14">
        <f t="shared" si="2"/>
        <v>46.423010224482432</v>
      </c>
      <c r="AS30" s="12">
        <f t="shared" si="16"/>
        <v>1.3389</v>
      </c>
      <c r="AT30" s="13">
        <f t="shared" si="22"/>
        <v>0.14733440062017977</v>
      </c>
      <c r="AU30" s="14">
        <f t="shared" si="3"/>
        <v>65.631104714922586</v>
      </c>
      <c r="AV30" s="12">
        <f t="shared" si="10"/>
        <v>1.0185400000000002</v>
      </c>
      <c r="AW30" s="15">
        <f t="shared" si="12"/>
        <v>3.6198697393663132E-2</v>
      </c>
      <c r="AX30" s="15">
        <f t="shared" si="8"/>
        <v>1.2448399999999997</v>
      </c>
      <c r="AY30" s="15">
        <f t="shared" si="11"/>
        <v>3.8760000000000003E-2</v>
      </c>
      <c r="AZ30" s="12">
        <f t="shared" si="17"/>
        <v>0.53249999999999986</v>
      </c>
      <c r="BA30" s="13">
        <f t="shared" si="23"/>
        <v>2.1284695808191121E-2</v>
      </c>
      <c r="BB30" s="12">
        <f t="shared" si="18"/>
        <v>0.53249999999999986</v>
      </c>
      <c r="BC30" s="13">
        <f t="shared" si="23"/>
        <v>7.8513224875312385E-2</v>
      </c>
    </row>
    <row r="31" spans="1:55" ht="15" customHeight="1" x14ac:dyDescent="0.45">
      <c r="B31" s="2"/>
      <c r="AF31" s="15" t="s">
        <v>12</v>
      </c>
      <c r="AG31" s="15" t="s">
        <v>15</v>
      </c>
      <c r="AH31" s="15" t="s">
        <v>16</v>
      </c>
      <c r="AI31" s="15" t="s">
        <v>17</v>
      </c>
      <c r="AJ31" s="12">
        <f t="shared" si="13"/>
        <v>1.0248700000000004</v>
      </c>
      <c r="AK31" s="13">
        <f t="shared" si="19"/>
        <v>4.1995726287236412E-2</v>
      </c>
      <c r="AL31" s="14">
        <f t="shared" si="0"/>
        <v>10.961044185220587</v>
      </c>
      <c r="AM31" s="12">
        <f t="shared" si="14"/>
        <v>1.0595700000000001</v>
      </c>
      <c r="AN31" s="13">
        <f t="shared" si="20"/>
        <v>5.2195448969876906E-2</v>
      </c>
      <c r="AO31" s="14">
        <f t="shared" si="1"/>
        <v>14.561335729870864</v>
      </c>
      <c r="AP31" s="12">
        <f t="shared" si="15"/>
        <v>1.2962199999999997</v>
      </c>
      <c r="AQ31" s="13">
        <f t="shared" si="21"/>
        <v>0.11577952793100064</v>
      </c>
      <c r="AR31" s="14">
        <f t="shared" si="2"/>
        <v>48.339091219095323</v>
      </c>
      <c r="AS31" s="12">
        <f t="shared" si="16"/>
        <v>1.3949499999999999</v>
      </c>
      <c r="AT31" s="13">
        <f t="shared" si="22"/>
        <v>0.14141440839482325</v>
      </c>
      <c r="AU31" s="14">
        <f t="shared" si="3"/>
        <v>68.378601480380354</v>
      </c>
      <c r="AV31" s="12">
        <f t="shared" si="10"/>
        <v>1.0595700000000001</v>
      </c>
      <c r="AW31" s="15">
        <f t="shared" si="12"/>
        <v>3.4796965979917938E-2</v>
      </c>
      <c r="AX31" s="15">
        <f t="shared" si="8"/>
        <v>1.2962199999999997</v>
      </c>
      <c r="AY31" s="15">
        <f t="shared" si="11"/>
        <v>3.8760000000000003E-2</v>
      </c>
      <c r="AZ31" s="12">
        <f t="shared" si="17"/>
        <v>0.55374999999999985</v>
      </c>
      <c r="BA31" s="13">
        <f t="shared" si="23"/>
        <v>2.0467901612391461E-2</v>
      </c>
      <c r="BB31" s="12">
        <f t="shared" si="18"/>
        <v>0.55374999999999985</v>
      </c>
      <c r="BC31" s="13">
        <f t="shared" si="23"/>
        <v>7.5500302024566771E-2</v>
      </c>
    </row>
    <row r="32" spans="1:55" ht="15" customHeight="1" x14ac:dyDescent="0.45">
      <c r="B32" s="2"/>
      <c r="AF32" s="15" t="str">
        <f>IF($A$26="ordinaria","interm.",IF($AD$7&gt;AK$136,"interm.","0.8 Tiso"))</f>
        <v>interm.</v>
      </c>
      <c r="AG32" s="15" t="str">
        <f>IF($A$26="ordinaria","interm.",IF($AD$7&gt;AN$136,"interm.","0.8 Tiso"))</f>
        <v>interm.</v>
      </c>
      <c r="AH32" s="15" t="str">
        <f>IF($A$26="ordinaria","interm.",IF($AD$7&gt;AQ$136,"interm.","0.8 Tiso"))</f>
        <v>interm.</v>
      </c>
      <c r="AI32" s="15" t="str">
        <f>IF($A$26="ordinaria","interm.",IF($AD$7&gt;AT$136,"interm.","0.8 Tiso"))</f>
        <v>interm.</v>
      </c>
      <c r="AJ32" s="12">
        <f>IF(A26="ordinaria",(AJ12+AJ53)/2,IF($AD$7&gt;AK$136,(AJ12+AJ53)/2,$AD$7))</f>
        <v>1.0646</v>
      </c>
      <c r="AK32" s="13">
        <f>AK$12*AJ$12/AJ32</f>
        <v>4.0428480180349426E-2</v>
      </c>
      <c r="AL32" s="14">
        <f t="shared" si="0"/>
        <v>11.38595884315653</v>
      </c>
      <c r="AM32" s="12">
        <f>IF(D26="ordinaria",(AM12+AM53)/2,IF($AD$7&gt;AN$136,(AM12+AM53)/2,$AD$7))</f>
        <v>1.1006</v>
      </c>
      <c r="AN32" s="13">
        <f>AN$12*AM$12/AM32</f>
        <v>5.0249620084510706E-2</v>
      </c>
      <c r="AO32" s="14">
        <f t="shared" si="1"/>
        <v>15.125198056094328</v>
      </c>
      <c r="AP32" s="12">
        <f>IF(G26="ordinaria",(AP12+AP53)/2,IF($AD$7&gt;AQ$136,(AP12+AP53)/2,$AD$7))</f>
        <v>1.3475999999999999</v>
      </c>
      <c r="AQ32" s="13">
        <f>AQ$12*AP$12/AP32</f>
        <v>0.1113651971614141</v>
      </c>
      <c r="AR32" s="14">
        <f t="shared" si="2"/>
        <v>50.255172213708235</v>
      </c>
      <c r="AS32" s="12">
        <f>IF(J26="ordinaria",(AS12+AS53)/2,IF($AD$7&gt;AT$136,(AS12+AS53)/2,$AD$7))</f>
        <v>1.4510000000000001</v>
      </c>
      <c r="AT32" s="13">
        <f>AT$12*AS$12/AS32</f>
        <v>0.13595177738825548</v>
      </c>
      <c r="AU32" s="14">
        <f t="shared" si="3"/>
        <v>71.126098245838151</v>
      </c>
      <c r="AV32" s="12">
        <f t="shared" si="10"/>
        <v>1.1006</v>
      </c>
      <c r="AW32" s="15">
        <f t="shared" si="12"/>
        <v>3.3499746723007137E-2</v>
      </c>
      <c r="AX32" s="15">
        <f t="shared" si="8"/>
        <v>1.3475999999999999</v>
      </c>
      <c r="AY32" s="15">
        <f t="shared" si="11"/>
        <v>3.8760000000000003E-2</v>
      </c>
      <c r="AZ32" s="12">
        <f>(AZ12+AZ53)/2</f>
        <v>0.57499999999999996</v>
      </c>
      <c r="BA32" s="13">
        <f t="shared" si="23"/>
        <v>1.9711479161498732E-2</v>
      </c>
      <c r="BB32" s="12">
        <f>(BB12+BB53)/2</f>
        <v>0.57499999999999996</v>
      </c>
      <c r="BC32" s="13">
        <f t="shared" si="23"/>
        <v>7.2710073471484934E-2</v>
      </c>
    </row>
    <row r="33" spans="2:55" ht="15" customHeight="1" x14ac:dyDescent="0.45">
      <c r="B33" s="2"/>
      <c r="AF33" s="15" t="str">
        <f t="shared" ref="AF33:AH33" si="30">AF32</f>
        <v>interm.</v>
      </c>
      <c r="AG33" s="15" t="str">
        <f t="shared" si="30"/>
        <v>interm.</v>
      </c>
      <c r="AH33" s="15" t="str">
        <f t="shared" si="30"/>
        <v>interm.</v>
      </c>
      <c r="AI33" s="15" t="str">
        <f>AI32</f>
        <v>interm.</v>
      </c>
      <c r="AJ33" s="12">
        <f>AJ32</f>
        <v>1.0646</v>
      </c>
      <c r="AK33" s="13">
        <f>AK$12*AJ$12/AJ33*IF($AF$33="interm.",1,$AA$7/$AA$6)</f>
        <v>4.0428480180349426E-2</v>
      </c>
      <c r="AL33" s="14">
        <f t="shared" si="0"/>
        <v>11.38595884315653</v>
      </c>
      <c r="AM33" s="12">
        <f>AM32</f>
        <v>1.1006</v>
      </c>
      <c r="AN33" s="13">
        <f>AN$12*AM$12/AM33*IF($AG$33="interm.",1,$AA$7/$AA$6)</f>
        <v>5.0249620084510706E-2</v>
      </c>
      <c r="AO33" s="14">
        <f t="shared" si="1"/>
        <v>15.125198056094328</v>
      </c>
      <c r="AP33" s="12">
        <f>AP32</f>
        <v>1.3475999999999999</v>
      </c>
      <c r="AQ33" s="13">
        <f>AQ$12*AP$12/AP33*IF($AH$33="interm.",1,$AA$7/$AA$6)</f>
        <v>0.1113651971614141</v>
      </c>
      <c r="AR33" s="14">
        <f t="shared" si="2"/>
        <v>50.255172213708235</v>
      </c>
      <c r="AS33" s="12">
        <f>AS32</f>
        <v>1.4510000000000001</v>
      </c>
      <c r="AT33" s="13">
        <f>AT$12*AS$12/AS33*IF($AI$33="interm.",1,$AA$7/$AA$6)</f>
        <v>0.13595177738825548</v>
      </c>
      <c r="AU33" s="14">
        <f t="shared" si="3"/>
        <v>71.126098245838151</v>
      </c>
      <c r="AV33" s="12">
        <f t="shared" si="10"/>
        <v>1.1006</v>
      </c>
      <c r="AW33" s="15">
        <f t="shared" si="12"/>
        <v>3.3499746723007137E-2</v>
      </c>
      <c r="AX33" s="15">
        <f t="shared" si="8"/>
        <v>1.3475999999999999</v>
      </c>
      <c r="AY33" s="15">
        <f t="shared" si="11"/>
        <v>3.8760000000000003E-2</v>
      </c>
      <c r="AZ33" s="12">
        <f>AZ32</f>
        <v>0.57499999999999996</v>
      </c>
      <c r="BA33" s="13">
        <f t="shared" si="23"/>
        <v>1.9711479161498732E-2</v>
      </c>
      <c r="BB33" s="12">
        <f>BB32</f>
        <v>0.57499999999999996</v>
      </c>
      <c r="BC33" s="13">
        <f t="shared" si="23"/>
        <v>7.2710073471484934E-2</v>
      </c>
    </row>
    <row r="34" spans="2:55" ht="15" customHeight="1" x14ac:dyDescent="0.45">
      <c r="AI34" s="15"/>
      <c r="AJ34" s="12">
        <f>AJ33+(AJ$53-AJ$33)/20</f>
        <v>1.10433</v>
      </c>
      <c r="AK34" s="13">
        <f t="shared" ref="AK34:AK52" si="31">AK$12*AJ$12/AJ34*IF($AF$33="interm.",1,$AA$7/$AA$6)</f>
        <v>3.8974002336258182E-2</v>
      </c>
      <c r="AL34" s="14">
        <f t="shared" si="0"/>
        <v>11.810873501092477</v>
      </c>
      <c r="AM34" s="12">
        <f>AM33+(AM$53-AM$33)/20</f>
        <v>1.1416299999999999</v>
      </c>
      <c r="AN34" s="13">
        <f t="shared" ref="AN34:AN52" si="32">AN$12*AM$12/AM34*IF($AG$33="interm.",1,$AA$7/$AA$6)</f>
        <v>4.8443656758330178E-2</v>
      </c>
      <c r="AO34" s="14">
        <f t="shared" si="1"/>
        <v>15.689060382317795</v>
      </c>
      <c r="AP34" s="12">
        <f>AP33+(AP$53-AP$33)/20</f>
        <v>1.3989799999999999</v>
      </c>
      <c r="AQ34" s="13">
        <f t="shared" ref="AQ34:AQ52" si="33">AQ$12*AP$12/AP34*IF($AH$33="interm.",1,$AA$7/$AA$6)</f>
        <v>0.10727511450822859</v>
      </c>
      <c r="AR34" s="14">
        <f t="shared" si="2"/>
        <v>52.171253208321119</v>
      </c>
      <c r="AS34" s="12">
        <f>AS33+(AS$53-AS$33)/20</f>
        <v>1.50705</v>
      </c>
      <c r="AT34" s="13">
        <f t="shared" ref="AT34:AT52" si="34">AT$12*AS$12/AS34*IF($AI$33="interm.",1,$AA$7/$AA$6)</f>
        <v>0.13089547725049513</v>
      </c>
      <c r="AU34" s="14">
        <f t="shared" si="3"/>
        <v>73.873595011295919</v>
      </c>
      <c r="AV34" s="12">
        <f t="shared" si="10"/>
        <v>1.1416299999999999</v>
      </c>
      <c r="AW34" s="15">
        <f t="shared" si="12"/>
        <v>3.2295771172220121E-2</v>
      </c>
      <c r="AX34" s="15">
        <f t="shared" si="8"/>
        <v>1.3989799999999999</v>
      </c>
      <c r="AY34" s="15">
        <f t="shared" si="11"/>
        <v>3.8760000000000003E-2</v>
      </c>
      <c r="AZ34" s="12">
        <f>AZ33+(AZ$53-AZ$33)/20</f>
        <v>0.59624999999999995</v>
      </c>
      <c r="BA34" s="13">
        <f t="shared" si="23"/>
        <v>1.9008973614862507E-2</v>
      </c>
      <c r="BB34" s="12">
        <f>BB33+(BB$53-BB$33)/20</f>
        <v>0.59624999999999995</v>
      </c>
      <c r="BC34" s="13">
        <f t="shared" si="23"/>
        <v>7.0118729133926777E-2</v>
      </c>
    </row>
    <row r="35" spans="2:55" ht="15" customHeight="1" x14ac:dyDescent="0.45">
      <c r="AI35" s="15"/>
      <c r="AJ35" s="12">
        <f t="shared" ref="AJ35:AJ52" si="35">AJ34+(AJ$53-AJ$32)/20</f>
        <v>1.1440600000000001</v>
      </c>
      <c r="AK35" s="13">
        <f t="shared" si="31"/>
        <v>3.7620544377043159E-2</v>
      </c>
      <c r="AL35" s="14">
        <f t="shared" si="0"/>
        <v>12.235788159028425</v>
      </c>
      <c r="AM35" s="12">
        <f t="shared" ref="AM35:AM52" si="36">AM34+(AM$53-AM$32)/20</f>
        <v>1.1826599999999998</v>
      </c>
      <c r="AN35" s="13">
        <f t="shared" si="32"/>
        <v>4.6763001932095857E-2</v>
      </c>
      <c r="AO35" s="14">
        <f t="shared" si="1"/>
        <v>16.252922708541263</v>
      </c>
      <c r="AP35" s="12">
        <f t="shared" ref="AP35:AP52" si="37">AP34+(AP$53-AP$32)/20</f>
        <v>1.4503599999999999</v>
      </c>
      <c r="AQ35" s="13">
        <f t="shared" si="33"/>
        <v>0.10347481983419402</v>
      </c>
      <c r="AR35" s="14">
        <f t="shared" si="2"/>
        <v>54.087334202933988</v>
      </c>
      <c r="AS35" s="12">
        <f t="shared" ref="AS35:AS52" si="38">AS34+(AS$53-AS$32)/20</f>
        <v>1.5630999999999999</v>
      </c>
      <c r="AT35" s="13">
        <f t="shared" si="34"/>
        <v>0.12620179706375709</v>
      </c>
      <c r="AU35" s="14">
        <f t="shared" si="3"/>
        <v>76.621091776753687</v>
      </c>
      <c r="AV35" s="12">
        <f t="shared" si="10"/>
        <v>1.1826599999999998</v>
      </c>
      <c r="AW35" s="15">
        <f t="shared" si="12"/>
        <v>3.1175334621397238E-2</v>
      </c>
      <c r="AX35" s="15">
        <f t="shared" si="8"/>
        <v>1.4503599999999999</v>
      </c>
      <c r="AY35" s="15">
        <f t="shared" si="11"/>
        <v>3.8760000000000003E-2</v>
      </c>
      <c r="AZ35" s="12">
        <f t="shared" ref="AZ35:AZ52" si="39">AZ34+(AZ$53-AZ$33)/20</f>
        <v>0.61749999999999994</v>
      </c>
      <c r="BA35" s="13">
        <f t="shared" si="23"/>
        <v>1.8354818652407724E-2</v>
      </c>
      <c r="BB35" s="12">
        <f t="shared" ref="BB35:BB52" si="40">BB34+(BB$53-BB$33)/20</f>
        <v>0.61749999999999994</v>
      </c>
      <c r="BC35" s="13">
        <f t="shared" si="23"/>
        <v>6.7705736430937385E-2</v>
      </c>
    </row>
    <row r="36" spans="2:55" ht="15" customHeight="1" x14ac:dyDescent="0.45">
      <c r="I36" s="2"/>
      <c r="Q36" s="2" t="s">
        <v>75</v>
      </c>
      <c r="AI36" s="15"/>
      <c r="AJ36" s="12">
        <f t="shared" si="35"/>
        <v>1.1837900000000001</v>
      </c>
      <c r="AK36" s="13">
        <f t="shared" si="31"/>
        <v>3.6357935106733456E-2</v>
      </c>
      <c r="AL36" s="14">
        <f t="shared" si="0"/>
        <v>12.660702816964374</v>
      </c>
      <c r="AM36" s="12">
        <f t="shared" si="36"/>
        <v>1.2236899999999997</v>
      </c>
      <c r="AN36" s="13">
        <f t="shared" si="32"/>
        <v>4.5195050923855298E-2</v>
      </c>
      <c r="AO36" s="14">
        <f t="shared" si="1"/>
        <v>16.816785034764731</v>
      </c>
      <c r="AP36" s="12">
        <f t="shared" si="37"/>
        <v>1.5017399999999999</v>
      </c>
      <c r="AQ36" s="13">
        <f t="shared" si="33"/>
        <v>9.9934569029739934E-2</v>
      </c>
      <c r="AR36" s="14">
        <f t="shared" si="2"/>
        <v>56.003415197546886</v>
      </c>
      <c r="AS36" s="12">
        <f t="shared" si="38"/>
        <v>1.6191499999999999</v>
      </c>
      <c r="AT36" s="13">
        <f t="shared" si="34"/>
        <v>0.1218330784611424</v>
      </c>
      <c r="AU36" s="14">
        <f t="shared" si="3"/>
        <v>79.368588542211441</v>
      </c>
      <c r="AV36" s="12">
        <f t="shared" si="10"/>
        <v>1.2236899999999997</v>
      </c>
      <c r="AW36" s="15">
        <f t="shared" si="12"/>
        <v>3.0130033949236867E-2</v>
      </c>
      <c r="AX36" s="15">
        <f t="shared" si="8"/>
        <v>1.5017399999999999</v>
      </c>
      <c r="AY36" s="15">
        <f t="shared" si="11"/>
        <v>3.8760000000000003E-2</v>
      </c>
      <c r="AZ36" s="12">
        <f t="shared" si="39"/>
        <v>0.63874999999999993</v>
      </c>
      <c r="BA36" s="13">
        <f t="shared" si="23"/>
        <v>1.7744188677670091E-2</v>
      </c>
      <c r="BB36" s="12">
        <f t="shared" si="40"/>
        <v>0.63874999999999993</v>
      </c>
      <c r="BC36" s="13">
        <f t="shared" si="23"/>
        <v>6.545329510153243E-2</v>
      </c>
    </row>
    <row r="37" spans="2:55" ht="15" customHeight="1" x14ac:dyDescent="0.45">
      <c r="I37" s="2"/>
      <c r="AF37" s="8"/>
      <c r="AG37" s="8"/>
      <c r="AH37" s="8"/>
      <c r="AI37" s="15"/>
      <c r="AJ37" s="12">
        <f t="shared" si="35"/>
        <v>1.2235200000000002</v>
      </c>
      <c r="AK37" s="13">
        <f t="shared" si="31"/>
        <v>3.5177324440957232E-2</v>
      </c>
      <c r="AL37" s="14">
        <f t="shared" si="0"/>
        <v>13.085617474900319</v>
      </c>
      <c r="AM37" s="12">
        <f t="shared" si="36"/>
        <v>1.2647199999999996</v>
      </c>
      <c r="AN37" s="13">
        <f t="shared" si="32"/>
        <v>4.3728834734180294E-2</v>
      </c>
      <c r="AO37" s="14">
        <f t="shared" si="1"/>
        <v>17.380647360988199</v>
      </c>
      <c r="AP37" s="12">
        <f t="shared" si="37"/>
        <v>1.5531199999999998</v>
      </c>
      <c r="AQ37" s="13">
        <f t="shared" si="33"/>
        <v>9.6628553939632253E-2</v>
      </c>
      <c r="AR37" s="14">
        <f t="shared" si="2"/>
        <v>57.91949619215977</v>
      </c>
      <c r="AS37" s="12">
        <f t="shared" si="38"/>
        <v>1.6751999999999998</v>
      </c>
      <c r="AT37" s="13">
        <f t="shared" si="34"/>
        <v>0.11775670307447392</v>
      </c>
      <c r="AU37" s="14">
        <f t="shared" si="3"/>
        <v>82.116085307669209</v>
      </c>
      <c r="AV37" s="12">
        <f t="shared" si="10"/>
        <v>1.2647199999999996</v>
      </c>
      <c r="AW37" s="15">
        <f t="shared" si="12"/>
        <v>2.9152556489453529E-2</v>
      </c>
      <c r="AX37" s="15">
        <f t="shared" si="8"/>
        <v>1.5531199999999998</v>
      </c>
      <c r="AY37" s="15">
        <f t="shared" si="11"/>
        <v>3.8760000000000003E-2</v>
      </c>
      <c r="AZ37" s="12">
        <f t="shared" si="39"/>
        <v>0.65999999999999992</v>
      </c>
      <c r="BA37" s="13">
        <f t="shared" si="23"/>
        <v>1.7172879572517834E-2</v>
      </c>
      <c r="BB37" s="12">
        <f t="shared" si="40"/>
        <v>0.65999999999999992</v>
      </c>
      <c r="BC37" s="13">
        <f t="shared" si="23"/>
        <v>6.3345897342581572E-2</v>
      </c>
    </row>
    <row r="38" spans="2:55" ht="15" customHeight="1" x14ac:dyDescent="0.45">
      <c r="I38" s="2"/>
      <c r="AI38" s="8"/>
      <c r="AJ38" s="12">
        <f t="shared" si="35"/>
        <v>1.2632500000000002</v>
      </c>
      <c r="AK38" s="13">
        <f t="shared" si="31"/>
        <v>3.407097565802493E-2</v>
      </c>
      <c r="AL38" s="14">
        <f t="shared" si="0"/>
        <v>13.51053213283627</v>
      </c>
      <c r="AM38" s="12">
        <f t="shared" si="36"/>
        <v>1.3057499999999995</v>
      </c>
      <c r="AN38" s="13">
        <f t="shared" si="32"/>
        <v>4.23547630595539E-2</v>
      </c>
      <c r="AO38" s="14">
        <f t="shared" si="1"/>
        <v>17.944509687211671</v>
      </c>
      <c r="AP38" s="12">
        <f t="shared" si="37"/>
        <v>1.6044999999999998</v>
      </c>
      <c r="AQ38" s="13">
        <f t="shared" si="33"/>
        <v>9.3534272168726479E-2</v>
      </c>
      <c r="AR38" s="14">
        <f t="shared" si="2"/>
        <v>59.835577186772653</v>
      </c>
      <c r="AS38" s="12">
        <f t="shared" si="38"/>
        <v>1.7312499999999997</v>
      </c>
      <c r="AT38" s="13">
        <f t="shared" si="34"/>
        <v>0.11394427667313139</v>
      </c>
      <c r="AU38" s="14">
        <f t="shared" si="3"/>
        <v>84.863582073126992</v>
      </c>
      <c r="AV38" s="12">
        <f t="shared" si="10"/>
        <v>1.3057499999999995</v>
      </c>
      <c r="AW38" s="15">
        <f t="shared" si="12"/>
        <v>2.8236508706369266E-2</v>
      </c>
      <c r="AX38" s="15">
        <f t="shared" si="8"/>
        <v>1.6044999999999998</v>
      </c>
      <c r="AY38" s="15">
        <f t="shared" si="11"/>
        <v>3.8760000000000003E-2</v>
      </c>
      <c r="AZ38" s="12">
        <f t="shared" si="39"/>
        <v>0.68124999999999991</v>
      </c>
      <c r="BA38" s="13">
        <f t="shared" si="23"/>
        <v>1.6637211769338377E-2</v>
      </c>
      <c r="BB38" s="12">
        <f t="shared" si="40"/>
        <v>0.68124999999999991</v>
      </c>
      <c r="BC38" s="13">
        <f t="shared" si="23"/>
        <v>6.1369970269510223E-2</v>
      </c>
    </row>
    <row r="39" spans="2:55" ht="15" customHeight="1" x14ac:dyDescent="0.45">
      <c r="I39" s="2"/>
      <c r="AI39" s="15"/>
      <c r="AJ39" s="12">
        <f t="shared" si="35"/>
        <v>1.3029800000000002</v>
      </c>
      <c r="AK39" s="13">
        <f t="shared" si="31"/>
        <v>3.303209565764631E-2</v>
      </c>
      <c r="AL39" s="14">
        <f t="shared" si="0"/>
        <v>13.935446790772216</v>
      </c>
      <c r="AM39" s="12">
        <f t="shared" si="36"/>
        <v>1.3467799999999994</v>
      </c>
      <c r="AN39" s="13">
        <f t="shared" si="32"/>
        <v>4.1064414280738135E-2</v>
      </c>
      <c r="AO39" s="14">
        <f t="shared" si="1"/>
        <v>18.508372013435135</v>
      </c>
      <c r="AP39" s="12">
        <f t="shared" si="37"/>
        <v>1.6558799999999998</v>
      </c>
      <c r="AQ39" s="13">
        <f t="shared" si="33"/>
        <v>9.0632014212818343E-2</v>
      </c>
      <c r="AR39" s="14">
        <f t="shared" si="2"/>
        <v>61.751658181385551</v>
      </c>
      <c r="AS39" s="12">
        <f t="shared" si="38"/>
        <v>1.7872999999999997</v>
      </c>
      <c r="AT39" s="13">
        <f t="shared" si="34"/>
        <v>0.11037096681606821</v>
      </c>
      <c r="AU39" s="14">
        <f t="shared" si="3"/>
        <v>87.611078838584774</v>
      </c>
      <c r="AV39" s="12">
        <f t="shared" si="10"/>
        <v>1.3467799999999994</v>
      </c>
      <c r="AW39" s="15">
        <f t="shared" si="12"/>
        <v>2.7376276187158755E-2</v>
      </c>
      <c r="AX39" s="15">
        <f t="shared" si="8"/>
        <v>1.6558799999999998</v>
      </c>
      <c r="AY39" s="15">
        <f t="shared" si="11"/>
        <v>3.8760000000000003E-2</v>
      </c>
      <c r="AZ39" s="12">
        <f t="shared" si="39"/>
        <v>0.7024999999999999</v>
      </c>
      <c r="BA39" s="13">
        <f t="shared" si="23"/>
        <v>1.6133950915105721E-2</v>
      </c>
      <c r="BB39" s="12">
        <f t="shared" si="40"/>
        <v>0.7024999999999999</v>
      </c>
      <c r="BC39" s="13">
        <f t="shared" si="23"/>
        <v>5.9513583268475216E-2</v>
      </c>
    </row>
    <row r="40" spans="2:55" ht="15" customHeight="1" x14ac:dyDescent="0.45">
      <c r="I40" s="2"/>
      <c r="AI40" s="15"/>
      <c r="AJ40" s="12">
        <f t="shared" si="35"/>
        <v>1.3427100000000003</v>
      </c>
      <c r="AK40" s="13">
        <f t="shared" si="31"/>
        <v>3.2054695354916542E-2</v>
      </c>
      <c r="AL40" s="14">
        <f t="shared" si="0"/>
        <v>14.360361448708161</v>
      </c>
      <c r="AM40" s="12">
        <f t="shared" si="36"/>
        <v>1.3878099999999993</v>
      </c>
      <c r="AN40" s="13">
        <f t="shared" si="32"/>
        <v>3.9850362704557905E-2</v>
      </c>
      <c r="AO40" s="14">
        <f t="shared" si="1"/>
        <v>19.072234339658603</v>
      </c>
      <c r="AP40" s="12">
        <f t="shared" si="37"/>
        <v>1.7072599999999998</v>
      </c>
      <c r="AQ40" s="13">
        <f t="shared" si="33"/>
        <v>8.790444319829531E-2</v>
      </c>
      <c r="AR40" s="14">
        <f t="shared" si="2"/>
        <v>63.667739175998435</v>
      </c>
      <c r="AS40" s="12">
        <f t="shared" si="38"/>
        <v>1.8433499999999996</v>
      </c>
      <c r="AT40" s="13">
        <f t="shared" si="34"/>
        <v>0.10701496134231629</v>
      </c>
      <c r="AU40" s="14">
        <f t="shared" si="3"/>
        <v>90.358575604042528</v>
      </c>
      <c r="AV40" s="12">
        <f t="shared" si="10"/>
        <v>1.3878099999999993</v>
      </c>
      <c r="AW40" s="15">
        <f t="shared" si="12"/>
        <v>2.6566908469705271E-2</v>
      </c>
      <c r="AX40" s="15">
        <f t="shared" si="8"/>
        <v>1.7072599999999998</v>
      </c>
      <c r="AY40" s="15">
        <f t="shared" si="11"/>
        <v>3.8760000000000003E-2</v>
      </c>
      <c r="AZ40" s="12">
        <f t="shared" si="39"/>
        <v>0.72374999999999989</v>
      </c>
      <c r="BA40" s="13">
        <f t="shared" si="23"/>
        <v>1.5660242511726107E-2</v>
      </c>
      <c r="BB40" s="12">
        <f t="shared" si="40"/>
        <v>0.72374999999999989</v>
      </c>
      <c r="BC40" s="13">
        <f t="shared" si="23"/>
        <v>5.7766206903079577E-2</v>
      </c>
    </row>
    <row r="41" spans="2:55" ht="15" customHeight="1" x14ac:dyDescent="0.45">
      <c r="I41" s="2"/>
      <c r="AI41" s="15"/>
      <c r="AJ41" s="12">
        <f t="shared" si="35"/>
        <v>1.3824400000000003</v>
      </c>
      <c r="AK41" s="13">
        <f t="shared" si="31"/>
        <v>3.1133474147160087E-2</v>
      </c>
      <c r="AL41" s="14">
        <f t="shared" si="0"/>
        <v>14.785276106644112</v>
      </c>
      <c r="AM41" s="12">
        <f t="shared" si="36"/>
        <v>1.4288399999999992</v>
      </c>
      <c r="AN41" s="13">
        <f t="shared" si="32"/>
        <v>3.8706035570821445E-2</v>
      </c>
      <c r="AO41" s="14">
        <f t="shared" si="1"/>
        <v>19.636096665882071</v>
      </c>
      <c r="AP41" s="12">
        <f t="shared" si="37"/>
        <v>1.7586399999999998</v>
      </c>
      <c r="AQ41" s="13">
        <f t="shared" si="33"/>
        <v>8.5336248291134995E-2</v>
      </c>
      <c r="AR41" s="14">
        <f t="shared" si="2"/>
        <v>65.583820170611332</v>
      </c>
      <c r="AS41" s="12">
        <f t="shared" si="38"/>
        <v>1.8993999999999995</v>
      </c>
      <c r="AT41" s="13">
        <f t="shared" si="34"/>
        <v>0.10385702273894848</v>
      </c>
      <c r="AU41" s="14">
        <f t="shared" si="3"/>
        <v>93.106072369500296</v>
      </c>
      <c r="AV41" s="12">
        <f t="shared" si="10"/>
        <v>1.4288399999999992</v>
      </c>
      <c r="AW41" s="15">
        <f t="shared" si="12"/>
        <v>2.5804023713880964E-2</v>
      </c>
      <c r="AX41" s="15">
        <f t="shared" si="8"/>
        <v>1.7586399999999998</v>
      </c>
      <c r="AY41" s="15">
        <f t="shared" si="11"/>
        <v>3.8760000000000003E-2</v>
      </c>
      <c r="AZ41" s="12">
        <f t="shared" si="39"/>
        <v>0.74499999999999988</v>
      </c>
      <c r="BA41" s="13">
        <f t="shared" si="23"/>
        <v>1.5213557742096337E-2</v>
      </c>
      <c r="BB41" s="12">
        <f t="shared" si="40"/>
        <v>0.74499999999999988</v>
      </c>
      <c r="BC41" s="13">
        <f t="shared" si="23"/>
        <v>5.6118513082018581E-2</v>
      </c>
    </row>
    <row r="42" spans="2:55" ht="15" customHeight="1" x14ac:dyDescent="0.45">
      <c r="I42" s="2"/>
      <c r="AI42" s="15"/>
      <c r="AJ42" s="12">
        <f t="shared" si="35"/>
        <v>1.4221700000000004</v>
      </c>
      <c r="AK42" s="13">
        <f t="shared" si="31"/>
        <v>3.0263723746106294E-2</v>
      </c>
      <c r="AL42" s="14">
        <f t="shared" si="0"/>
        <v>15.210190764580059</v>
      </c>
      <c r="AM42" s="12">
        <f t="shared" si="36"/>
        <v>1.4698699999999991</v>
      </c>
      <c r="AN42" s="13">
        <f t="shared" si="32"/>
        <v>3.7625594008322175E-2</v>
      </c>
      <c r="AO42" s="14">
        <f t="shared" si="1"/>
        <v>20.19995899210554</v>
      </c>
      <c r="AP42" s="12">
        <f t="shared" si="37"/>
        <v>1.8100199999999997</v>
      </c>
      <c r="AQ42" s="13">
        <f t="shared" si="33"/>
        <v>8.2913857136783925E-2</v>
      </c>
      <c r="AR42" s="14">
        <f t="shared" si="2"/>
        <v>67.499901165224216</v>
      </c>
      <c r="AS42" s="12">
        <f t="shared" si="38"/>
        <v>1.9554499999999995</v>
      </c>
      <c r="AT42" s="13">
        <f t="shared" si="34"/>
        <v>0.10088011914922844</v>
      </c>
      <c r="AU42" s="14">
        <f t="shared" si="3"/>
        <v>95.853569134958065</v>
      </c>
      <c r="AV42" s="12">
        <f t="shared" si="10"/>
        <v>1.4698699999999991</v>
      </c>
      <c r="AW42" s="15">
        <f t="shared" si="12"/>
        <v>2.508372933888145E-2</v>
      </c>
      <c r="AX42" s="15">
        <f t="shared" si="8"/>
        <v>1.8100199999999997</v>
      </c>
      <c r="AY42" s="15">
        <f t="shared" si="11"/>
        <v>3.8760000000000003E-2</v>
      </c>
      <c r="AZ42" s="12">
        <f t="shared" si="39"/>
        <v>0.76624999999999988</v>
      </c>
      <c r="BA42" s="13">
        <f t="shared" si="23"/>
        <v>1.4791648310423192E-2</v>
      </c>
      <c r="BB42" s="12">
        <f t="shared" si="40"/>
        <v>0.76624999999999988</v>
      </c>
      <c r="BC42" s="13">
        <f t="shared" si="23"/>
        <v>5.4562208477786416E-2</v>
      </c>
    </row>
    <row r="43" spans="2:55" ht="15" customHeight="1" x14ac:dyDescent="0.45">
      <c r="I43" s="2"/>
      <c r="AI43" s="15"/>
      <c r="AJ43" s="12">
        <f t="shared" si="35"/>
        <v>1.4619000000000004</v>
      </c>
      <c r="AK43" s="13">
        <f t="shared" si="31"/>
        <v>2.9441247691360549E-2</v>
      </c>
      <c r="AL43" s="14">
        <f t="shared" si="0"/>
        <v>15.635105422516004</v>
      </c>
      <c r="AM43" s="12">
        <f t="shared" si="36"/>
        <v>1.510899999999999</v>
      </c>
      <c r="AN43" s="13">
        <f t="shared" si="32"/>
        <v>3.6603833387393286E-2</v>
      </c>
      <c r="AO43" s="14">
        <f t="shared" si="1"/>
        <v>20.763821318329008</v>
      </c>
      <c r="AP43" s="12">
        <f t="shared" si="37"/>
        <v>1.8613999999999997</v>
      </c>
      <c r="AQ43" s="13">
        <f t="shared" si="33"/>
        <v>8.0625195924960591E-2</v>
      </c>
      <c r="AR43" s="14">
        <f t="shared" si="2"/>
        <v>69.4159821598371</v>
      </c>
      <c r="AS43" s="12">
        <f t="shared" si="38"/>
        <v>2.0114999999999994</v>
      </c>
      <c r="AT43" s="13">
        <f t="shared" si="34"/>
        <v>9.8069117072015294E-2</v>
      </c>
      <c r="AU43" s="14">
        <f t="shared" si="3"/>
        <v>98.601065900415847</v>
      </c>
      <c r="AV43" s="12">
        <f t="shared" si="10"/>
        <v>1.510899999999999</v>
      </c>
      <c r="AW43" s="15">
        <f t="shared" si="12"/>
        <v>2.4402555591595525E-2</v>
      </c>
      <c r="AX43" s="15">
        <f t="shared" si="8"/>
        <v>1.8613999999999997</v>
      </c>
      <c r="AY43" s="15">
        <f t="shared" si="11"/>
        <v>3.8760000000000003E-2</v>
      </c>
      <c r="AZ43" s="12">
        <f t="shared" si="39"/>
        <v>0.78749999999999987</v>
      </c>
      <c r="BA43" s="13">
        <f t="shared" si="23"/>
        <v>1.4392508594110185E-2</v>
      </c>
      <c r="BB43" s="12">
        <f t="shared" si="40"/>
        <v>0.78749999999999987</v>
      </c>
      <c r="BC43" s="13">
        <f t="shared" si="23"/>
        <v>5.308989491568742E-2</v>
      </c>
    </row>
    <row r="44" spans="2:55" ht="15" customHeight="1" x14ac:dyDescent="0.45">
      <c r="I44" s="2"/>
      <c r="AI44" s="15"/>
      <c r="AJ44" s="12">
        <f t="shared" si="35"/>
        <v>1.5016300000000005</v>
      </c>
      <c r="AK44" s="13">
        <f t="shared" si="31"/>
        <v>2.8662293640910202E-2</v>
      </c>
      <c r="AL44" s="14">
        <f t="shared" si="0"/>
        <v>16.060020080451952</v>
      </c>
      <c r="AM44" s="12">
        <f t="shared" si="36"/>
        <v>1.5519299999999989</v>
      </c>
      <c r="AN44" s="13">
        <f t="shared" si="32"/>
        <v>3.563609947936603E-2</v>
      </c>
      <c r="AO44" s="14">
        <f t="shared" si="1"/>
        <v>21.327683644552479</v>
      </c>
      <c r="AP44" s="12">
        <f t="shared" si="37"/>
        <v>1.9127799999999997</v>
      </c>
      <c r="AQ44" s="13">
        <f t="shared" si="33"/>
        <v>7.8459488124468915E-2</v>
      </c>
      <c r="AR44" s="14">
        <f t="shared" si="2"/>
        <v>71.332063154449997</v>
      </c>
      <c r="AS44" s="12">
        <f t="shared" si="38"/>
        <v>2.0675499999999993</v>
      </c>
      <c r="AT44" s="13">
        <f t="shared" si="34"/>
        <v>9.541052404554122E-2</v>
      </c>
      <c r="AU44" s="14">
        <f t="shared" si="3"/>
        <v>101.34856266587362</v>
      </c>
      <c r="AV44" s="12">
        <f t="shared" si="10"/>
        <v>1.5519299999999989</v>
      </c>
      <c r="AW44" s="15">
        <f t="shared" si="12"/>
        <v>2.3757399652910686E-2</v>
      </c>
      <c r="AX44" s="15">
        <f t="shared" si="8"/>
        <v>1.9127799999999997</v>
      </c>
      <c r="AY44" s="15">
        <f t="shared" si="11"/>
        <v>3.8760000000000003E-2</v>
      </c>
      <c r="AZ44" s="12">
        <f t="shared" si="39"/>
        <v>0.80874999999999986</v>
      </c>
      <c r="BA44" s="13">
        <f t="shared" si="23"/>
        <v>1.4014343762425682E-2</v>
      </c>
      <c r="BB44" s="12">
        <f t="shared" si="40"/>
        <v>0.80874999999999986</v>
      </c>
      <c r="BC44" s="13">
        <f t="shared" si="23"/>
        <v>5.1694951772616807E-2</v>
      </c>
    </row>
    <row r="45" spans="2:55" ht="15" customHeight="1" x14ac:dyDescent="0.45">
      <c r="I45" s="2"/>
      <c r="AI45" s="15"/>
      <c r="AJ45" s="12">
        <f t="shared" si="35"/>
        <v>1.5413600000000005</v>
      </c>
      <c r="AK45" s="13">
        <f t="shared" si="31"/>
        <v>2.7923496133284882E-2</v>
      </c>
      <c r="AL45" s="14">
        <f t="shared" si="0"/>
        <v>16.484934738387899</v>
      </c>
      <c r="AM45" s="12">
        <f t="shared" si="36"/>
        <v>1.5929599999999988</v>
      </c>
      <c r="AN45" s="13">
        <f t="shared" si="32"/>
        <v>3.4718217572953826E-2</v>
      </c>
      <c r="AO45" s="14">
        <f t="shared" si="1"/>
        <v>21.891545970775944</v>
      </c>
      <c r="AP45" s="12">
        <f t="shared" si="37"/>
        <v>1.9641599999999997</v>
      </c>
      <c r="AQ45" s="13">
        <f t="shared" si="33"/>
        <v>7.6407084807104134E-2</v>
      </c>
      <c r="AR45" s="14">
        <f t="shared" si="2"/>
        <v>73.248144149062881</v>
      </c>
      <c r="AS45" s="12">
        <f t="shared" si="38"/>
        <v>2.1235999999999993</v>
      </c>
      <c r="AT45" s="13">
        <f t="shared" si="34"/>
        <v>9.2892272080598401E-2</v>
      </c>
      <c r="AU45" s="14">
        <f t="shared" si="3"/>
        <v>104.09605943133135</v>
      </c>
      <c r="AV45" s="12">
        <f t="shared" si="10"/>
        <v>1.5929599999999988</v>
      </c>
      <c r="AW45" s="15">
        <f t="shared" si="12"/>
        <v>2.3145478381969217E-2</v>
      </c>
      <c r="AX45" s="15">
        <f t="shared" si="8"/>
        <v>1.9641599999999997</v>
      </c>
      <c r="AY45" s="15">
        <f t="shared" si="11"/>
        <v>3.8760000000000003E-2</v>
      </c>
      <c r="AZ45" s="12">
        <f t="shared" si="39"/>
        <v>0.82999999999999985</v>
      </c>
      <c r="BA45" s="13">
        <f t="shared" si="23"/>
        <v>1.3655542792604542E-2</v>
      </c>
      <c r="BB45" s="12">
        <f t="shared" si="40"/>
        <v>0.82999999999999985</v>
      </c>
      <c r="BC45" s="13">
        <f t="shared" si="23"/>
        <v>5.037143644108897E-2</v>
      </c>
    </row>
    <row r="46" spans="2:55" ht="15" customHeight="1" x14ac:dyDescent="0.45">
      <c r="I46" s="2"/>
      <c r="AI46" s="15"/>
      <c r="AJ46" s="12">
        <f t="shared" si="35"/>
        <v>1.5810900000000006</v>
      </c>
      <c r="AK46" s="13">
        <f t="shared" si="31"/>
        <v>2.7221827979431901E-2</v>
      </c>
      <c r="AL46" s="14">
        <f t="shared" si="0"/>
        <v>16.909849396323843</v>
      </c>
      <c r="AM46" s="12">
        <f t="shared" si="36"/>
        <v>1.6339899999999987</v>
      </c>
      <c r="AN46" s="13">
        <f t="shared" si="32"/>
        <v>3.3846432270094998E-2</v>
      </c>
      <c r="AO46" s="14">
        <f t="shared" si="1"/>
        <v>22.455408296999408</v>
      </c>
      <c r="AP46" s="12">
        <f t="shared" si="37"/>
        <v>2.0155399999999997</v>
      </c>
      <c r="AQ46" s="13">
        <f t="shared" si="33"/>
        <v>7.4459320923783032E-2</v>
      </c>
      <c r="AR46" s="14">
        <f t="shared" si="2"/>
        <v>75.164225143675765</v>
      </c>
      <c r="AS46" s="12">
        <f t="shared" si="38"/>
        <v>2.1796499999999992</v>
      </c>
      <c r="AT46" s="13">
        <f t="shared" si="34"/>
        <v>9.0503534507998432E-2</v>
      </c>
      <c r="AU46" s="14">
        <f t="shared" si="3"/>
        <v>106.84355619678915</v>
      </c>
      <c r="AV46" s="12">
        <f t="shared" si="10"/>
        <v>1.6339899999999987</v>
      </c>
      <c r="AW46" s="15">
        <f t="shared" si="12"/>
        <v>2.2564288180063331E-2</v>
      </c>
      <c r="AX46" s="15">
        <f t="shared" si="8"/>
        <v>2.0155399999999997</v>
      </c>
      <c r="AY46" s="15">
        <f t="shared" si="11"/>
        <v>3.8760000000000003E-2</v>
      </c>
      <c r="AZ46" s="12">
        <f t="shared" si="39"/>
        <v>0.85124999999999984</v>
      </c>
      <c r="BA46" s="13">
        <f t="shared" si="23"/>
        <v>1.331465552759092E-2</v>
      </c>
      <c r="BB46" s="12">
        <f t="shared" si="40"/>
        <v>0.85124999999999984</v>
      </c>
      <c r="BC46" s="13">
        <f t="shared" si="23"/>
        <v>4.9113999701737264E-2</v>
      </c>
    </row>
    <row r="47" spans="2:55" ht="15" customHeight="1" x14ac:dyDescent="0.45">
      <c r="I47" s="2"/>
      <c r="AI47" s="15"/>
      <c r="AJ47" s="12">
        <f t="shared" si="35"/>
        <v>1.6208200000000006</v>
      </c>
      <c r="AK47" s="13">
        <f t="shared" si="31"/>
        <v>2.6554558803568554E-2</v>
      </c>
      <c r="AL47" s="14">
        <f t="shared" si="0"/>
        <v>17.334764054259793</v>
      </c>
      <c r="AM47" s="12">
        <f t="shared" si="36"/>
        <v>1.6750199999999986</v>
      </c>
      <c r="AN47" s="13">
        <f t="shared" si="32"/>
        <v>3.3017356130083539E-2</v>
      </c>
      <c r="AO47" s="14">
        <f t="shared" si="1"/>
        <v>23.019270623222877</v>
      </c>
      <c r="AP47" s="12">
        <f t="shared" si="37"/>
        <v>2.0669199999999996</v>
      </c>
      <c r="AQ47" s="13">
        <f t="shared" si="33"/>
        <v>7.2608393017011622E-2</v>
      </c>
      <c r="AR47" s="14">
        <f t="shared" si="2"/>
        <v>77.080306138288663</v>
      </c>
      <c r="AS47" s="12">
        <f t="shared" si="38"/>
        <v>2.2356999999999991</v>
      </c>
      <c r="AT47" s="13">
        <f t="shared" si="34"/>
        <v>8.8234570376329008E-2</v>
      </c>
      <c r="AU47" s="14">
        <f t="shared" si="3"/>
        <v>109.59105296224691</v>
      </c>
      <c r="AV47" s="12">
        <f t="shared" si="10"/>
        <v>1.6750199999999986</v>
      </c>
      <c r="AW47" s="15">
        <f t="shared" si="12"/>
        <v>2.2011570753389026E-2</v>
      </c>
      <c r="AX47" s="15">
        <f t="shared" si="8"/>
        <v>2.0669199999999996</v>
      </c>
      <c r="AY47" s="15">
        <f t="shared" si="11"/>
        <v>3.8760000000000003E-2</v>
      </c>
      <c r="AZ47" s="12">
        <f t="shared" si="39"/>
        <v>0.87249999999999983</v>
      </c>
      <c r="BA47" s="13">
        <f t="shared" si="23"/>
        <v>1.2990373086374523E-2</v>
      </c>
      <c r="BB47" s="12">
        <f t="shared" si="40"/>
        <v>0.87249999999999983</v>
      </c>
      <c r="BC47" s="13">
        <f t="shared" si="23"/>
        <v>4.7917813462583204E-2</v>
      </c>
    </row>
    <row r="48" spans="2:55" ht="15" customHeight="1" x14ac:dyDescent="0.45">
      <c r="I48" s="2"/>
      <c r="AI48" s="15"/>
      <c r="AJ48" s="12">
        <f t="shared" si="35"/>
        <v>1.6605500000000006</v>
      </c>
      <c r="AK48" s="13">
        <f t="shared" si="31"/>
        <v>2.5919219535695995E-2</v>
      </c>
      <c r="AL48" s="14">
        <f t="shared" si="0"/>
        <v>17.759678712195743</v>
      </c>
      <c r="AM48" s="12">
        <f t="shared" si="36"/>
        <v>1.7160499999999985</v>
      </c>
      <c r="AN48" s="13">
        <f t="shared" si="32"/>
        <v>3.2227925681077199E-2</v>
      </c>
      <c r="AO48" s="14">
        <f t="shared" si="1"/>
        <v>23.583132949446345</v>
      </c>
      <c r="AP48" s="12">
        <f t="shared" si="37"/>
        <v>2.1182999999999996</v>
      </c>
      <c r="AQ48" s="13">
        <f t="shared" si="33"/>
        <v>7.0847254730076789E-2</v>
      </c>
      <c r="AR48" s="14">
        <f t="shared" si="2"/>
        <v>78.996387132901546</v>
      </c>
      <c r="AS48" s="12">
        <f t="shared" si="38"/>
        <v>2.2917499999999991</v>
      </c>
      <c r="AT48" s="13">
        <f t="shared" si="34"/>
        <v>8.6076591683368064E-2</v>
      </c>
      <c r="AU48" s="14">
        <f t="shared" si="3"/>
        <v>112.33854972770469</v>
      </c>
      <c r="AV48" s="12">
        <f t="shared" si="10"/>
        <v>1.7160499999999985</v>
      </c>
      <c r="AW48" s="15">
        <f t="shared" si="12"/>
        <v>2.1485283787384801E-2</v>
      </c>
      <c r="AX48" s="15">
        <f t="shared" si="8"/>
        <v>2.1182999999999996</v>
      </c>
      <c r="AY48" s="15">
        <f t="shared" si="11"/>
        <v>3.8760000000000003E-2</v>
      </c>
      <c r="AZ48" s="12">
        <f t="shared" si="39"/>
        <v>0.89374999999999982</v>
      </c>
      <c r="BA48" s="13">
        <f t="shared" si="23"/>
        <v>1.2681511068936247E-2</v>
      </c>
      <c r="BB48" s="12">
        <f t="shared" si="40"/>
        <v>0.89374999999999982</v>
      </c>
      <c r="BC48" s="13">
        <f t="shared" si="23"/>
        <v>4.6778508806829475E-2</v>
      </c>
    </row>
    <row r="49" spans="9:55" ht="15" customHeight="1" x14ac:dyDescent="0.45">
      <c r="I49" s="2"/>
      <c r="AI49" s="15"/>
      <c r="AJ49" s="12">
        <f t="shared" si="35"/>
        <v>1.7002800000000007</v>
      </c>
      <c r="AK49" s="13">
        <f t="shared" si="31"/>
        <v>2.5313571882278202E-2</v>
      </c>
      <c r="AL49" s="14">
        <f t="shared" si="0"/>
        <v>18.18459337013169</v>
      </c>
      <c r="AM49" s="12">
        <f t="shared" si="36"/>
        <v>1.7570799999999984</v>
      </c>
      <c r="AN49" s="13">
        <f t="shared" si="32"/>
        <v>3.1475363594721091E-2</v>
      </c>
      <c r="AO49" s="14">
        <f t="shared" si="1"/>
        <v>24.14699527566982</v>
      </c>
      <c r="AP49" s="12">
        <f t="shared" si="37"/>
        <v>2.1696799999999996</v>
      </c>
      <c r="AQ49" s="13">
        <f t="shared" si="33"/>
        <v>6.9169527162863495E-2</v>
      </c>
      <c r="AR49" s="14">
        <f t="shared" si="2"/>
        <v>80.91246812751443</v>
      </c>
      <c r="AS49" s="12">
        <f t="shared" si="38"/>
        <v>2.347799999999999</v>
      </c>
      <c r="AT49" s="13">
        <f t="shared" si="34"/>
        <v>8.402164962533383E-2</v>
      </c>
      <c r="AU49" s="14">
        <f t="shared" si="3"/>
        <v>115.08604649316244</v>
      </c>
      <c r="AV49" s="12">
        <f t="shared" si="10"/>
        <v>1.7570799999999984</v>
      </c>
      <c r="AW49" s="15">
        <f t="shared" si="12"/>
        <v>2.0983575729814061E-2</v>
      </c>
      <c r="AX49" s="15">
        <f t="shared" si="8"/>
        <v>2.1696799999999996</v>
      </c>
      <c r="AY49" s="15">
        <f t="shared" si="11"/>
        <v>3.8760000000000003E-2</v>
      </c>
      <c r="AZ49" s="12">
        <f t="shared" si="39"/>
        <v>0.91499999999999981</v>
      </c>
      <c r="BA49" s="13">
        <f t="shared" si="23"/>
        <v>1.2386995101488274E-2</v>
      </c>
      <c r="BB49" s="12">
        <f t="shared" si="40"/>
        <v>0.91499999999999981</v>
      </c>
      <c r="BC49" s="13">
        <f t="shared" si="23"/>
        <v>4.5692122673337533E-2</v>
      </c>
    </row>
    <row r="50" spans="9:55" ht="15" customHeight="1" x14ac:dyDescent="0.45">
      <c r="I50" s="2"/>
      <c r="AI50" s="15"/>
      <c r="AJ50" s="12">
        <f t="shared" si="35"/>
        <v>1.7400100000000007</v>
      </c>
      <c r="AK50" s="13">
        <f t="shared" si="31"/>
        <v>2.47355819794139E-2</v>
      </c>
      <c r="AL50" s="14">
        <f t="shared" si="0"/>
        <v>18.609508028067637</v>
      </c>
      <c r="AM50" s="12">
        <f t="shared" si="36"/>
        <v>1.7981099999999983</v>
      </c>
      <c r="AN50" s="13">
        <f t="shared" si="32"/>
        <v>3.0757146039459508E-2</v>
      </c>
      <c r="AO50" s="14">
        <f t="shared" si="1"/>
        <v>24.710857601893288</v>
      </c>
      <c r="AP50" s="12">
        <f t="shared" si="37"/>
        <v>2.2210599999999996</v>
      </c>
      <c r="AQ50" s="13">
        <f t="shared" si="33"/>
        <v>6.7569421670158239E-2</v>
      </c>
      <c r="AR50" s="14">
        <f t="shared" si="2"/>
        <v>82.828549122127328</v>
      </c>
      <c r="AS50" s="12">
        <f t="shared" si="38"/>
        <v>2.4038499999999989</v>
      </c>
      <c r="AT50" s="13">
        <f t="shared" si="34"/>
        <v>8.2062536759930443E-2</v>
      </c>
      <c r="AU50" s="14">
        <f t="shared" si="3"/>
        <v>117.83354325862021</v>
      </c>
      <c r="AV50" s="12">
        <f t="shared" si="10"/>
        <v>1.7981099999999983</v>
      </c>
      <c r="AW50" s="15">
        <f t="shared" si="12"/>
        <v>2.0504764026306337E-2</v>
      </c>
      <c r="AX50" s="15">
        <f t="shared" si="8"/>
        <v>2.2210599999999996</v>
      </c>
      <c r="AY50" s="15">
        <f t="shared" si="11"/>
        <v>3.8760000000000003E-2</v>
      </c>
      <c r="AZ50" s="12">
        <f t="shared" si="39"/>
        <v>0.9362499999999998</v>
      </c>
      <c r="BA50" s="13">
        <f t="shared" si="23"/>
        <v>1.2105848350186138E-2</v>
      </c>
      <c r="BB50" s="12">
        <f t="shared" si="40"/>
        <v>0.9362499999999998</v>
      </c>
      <c r="BC50" s="13">
        <f t="shared" si="23"/>
        <v>4.4655051798241759E-2</v>
      </c>
    </row>
    <row r="51" spans="9:55" ht="15" customHeight="1" x14ac:dyDescent="0.45">
      <c r="I51" s="2"/>
      <c r="AI51" s="15"/>
      <c r="AJ51" s="12">
        <f t="shared" si="35"/>
        <v>1.7797400000000008</v>
      </c>
      <c r="AK51" s="13">
        <f t="shared" si="31"/>
        <v>2.4183397574926664E-2</v>
      </c>
      <c r="AL51" s="14">
        <f t="shared" si="0"/>
        <v>19.034422686003584</v>
      </c>
      <c r="AM51" s="12">
        <f t="shared" si="36"/>
        <v>1.8391399999999982</v>
      </c>
      <c r="AN51" s="13">
        <f t="shared" si="32"/>
        <v>3.0070974403804244E-2</v>
      </c>
      <c r="AO51" s="14">
        <f t="shared" si="1"/>
        <v>25.274719928116752</v>
      </c>
      <c r="AP51" s="12">
        <f t="shared" si="37"/>
        <v>2.2724399999999996</v>
      </c>
      <c r="AQ51" s="13">
        <f t="shared" si="33"/>
        <v>6.604167313316156E-2</v>
      </c>
      <c r="AR51" s="14">
        <f t="shared" si="2"/>
        <v>84.744630116740211</v>
      </c>
      <c r="AS51" s="12">
        <f t="shared" si="38"/>
        <v>2.4598999999999989</v>
      </c>
      <c r="AT51" s="13">
        <f t="shared" si="34"/>
        <v>8.0192702544964745E-2</v>
      </c>
      <c r="AU51" s="14">
        <f t="shared" si="3"/>
        <v>120.58104002407799</v>
      </c>
      <c r="AV51" s="12">
        <f t="shared" si="10"/>
        <v>1.8391399999999982</v>
      </c>
      <c r="AW51" s="15">
        <f t="shared" si="12"/>
        <v>2.0047316269202829E-2</v>
      </c>
      <c r="AX51" s="15">
        <f t="shared" si="8"/>
        <v>2.2724399999999996</v>
      </c>
      <c r="AY51" s="15">
        <f t="shared" si="11"/>
        <v>3.8760000000000003E-2</v>
      </c>
      <c r="AZ51" s="12">
        <f t="shared" si="39"/>
        <v>0.9574999999999998</v>
      </c>
      <c r="BA51" s="13">
        <f t="shared" si="23"/>
        <v>1.1837180697505766E-2</v>
      </c>
      <c r="BB51" s="12">
        <f t="shared" si="40"/>
        <v>0.9574999999999998</v>
      </c>
      <c r="BC51" s="13">
        <f t="shared" si="23"/>
        <v>4.3664012789664593E-2</v>
      </c>
    </row>
    <row r="52" spans="9:55" ht="15" customHeight="1" x14ac:dyDescent="0.45">
      <c r="I52" s="2"/>
      <c r="AI52" s="15"/>
      <c r="AJ52" s="12">
        <f t="shared" si="35"/>
        <v>1.8194700000000008</v>
      </c>
      <c r="AK52" s="13">
        <f t="shared" si="31"/>
        <v>2.3655328199970311E-2</v>
      </c>
      <c r="AL52" s="14">
        <f t="shared" si="0"/>
        <v>19.459337343939531</v>
      </c>
      <c r="AM52" s="12">
        <f t="shared" si="36"/>
        <v>1.8801699999999981</v>
      </c>
      <c r="AN52" s="13">
        <f t="shared" si="32"/>
        <v>2.9414750722015846E-2</v>
      </c>
      <c r="AO52" s="14">
        <f t="shared" si="1"/>
        <v>25.838582254340213</v>
      </c>
      <c r="AP52" s="12">
        <f t="shared" si="37"/>
        <v>2.3238199999999996</v>
      </c>
      <c r="AQ52" s="13">
        <f t="shared" si="33"/>
        <v>6.4581482083260172E-2</v>
      </c>
      <c r="AR52" s="14">
        <f t="shared" si="2"/>
        <v>86.660711111353095</v>
      </c>
      <c r="AS52" s="12">
        <f t="shared" si="38"/>
        <v>2.5159499999999988</v>
      </c>
      <c r="AT52" s="13">
        <f t="shared" si="34"/>
        <v>7.8406180166680092E-2</v>
      </c>
      <c r="AU52" s="14">
        <f t="shared" si="3"/>
        <v>123.32853678953575</v>
      </c>
      <c r="AV52" s="12">
        <f t="shared" si="10"/>
        <v>1.8801699999999981</v>
      </c>
      <c r="AW52" s="15">
        <f t="shared" si="12"/>
        <v>1.9609833814677232E-2</v>
      </c>
      <c r="AX52" s="15">
        <f t="shared" si="8"/>
        <v>2.3238199999999996</v>
      </c>
      <c r="AY52" s="15">
        <f t="shared" si="11"/>
        <v>3.8760000000000003E-2</v>
      </c>
      <c r="AZ52" s="12">
        <f t="shared" si="39"/>
        <v>0.97874999999999979</v>
      </c>
      <c r="BA52" s="13">
        <f t="shared" si="23"/>
        <v>1.1580179328594403E-2</v>
      </c>
      <c r="BB52" s="12">
        <f t="shared" si="40"/>
        <v>0.97874999999999979</v>
      </c>
      <c r="BC52" s="13">
        <f t="shared" si="23"/>
        <v>4.271600740342666E-2</v>
      </c>
    </row>
    <row r="53" spans="9:55" ht="15" customHeight="1" x14ac:dyDescent="0.45">
      <c r="I53" s="2"/>
      <c r="AI53" s="15" t="s">
        <v>76</v>
      </c>
      <c r="AJ53" s="12">
        <f>AK$136</f>
        <v>1.8592</v>
      </c>
      <c r="AK53" s="13">
        <f>AK$12*AJ$12*AJ$53/AJ53^2*IF($AF$33="interm.",1,$AA$7/$AA$6)</f>
        <v>2.3149827882960414E-2</v>
      </c>
      <c r="AL53" s="14">
        <f t="shared" si="0"/>
        <v>19.884252001875467</v>
      </c>
      <c r="AM53" s="12">
        <f>AN$136</f>
        <v>1.9212</v>
      </c>
      <c r="AN53" s="13">
        <f>AN$12*AM$12*AM$53/AM53^2*IF($AG$33="interm.",1,$AA$7/$AA$6)</f>
        <v>2.8786556248705228E-2</v>
      </c>
      <c r="AO53" s="14">
        <f t="shared" si="1"/>
        <v>26.402444580563717</v>
      </c>
      <c r="AP53" s="12">
        <f>AQ$136</f>
        <v>2.3752</v>
      </c>
      <c r="AQ53" s="13">
        <f>AQ$12*AP$12*AP$53/AP53^2*IF($AH$33="interm.",1,$AA$7/$AA$6)</f>
        <v>6.3184464337622773E-2</v>
      </c>
      <c r="AR53" s="14">
        <f>AQ53*9.81*(AP53)^2*$AI$125</f>
        <v>88.576792105965993</v>
      </c>
      <c r="AS53" s="12">
        <f>AT$136</f>
        <v>2.5720000000000001</v>
      </c>
      <c r="AT53" s="13">
        <f>AT$12*AS$12*AS$53/AS53^2*IF($AI$33="interm.",1,$AA$7/$AA$6)</f>
        <v>7.6697522935598242E-2</v>
      </c>
      <c r="AU53" s="14">
        <f t="shared" si="3"/>
        <v>126.07603355499356</v>
      </c>
      <c r="AV53" s="12">
        <f t="shared" si="10"/>
        <v>1.9212</v>
      </c>
      <c r="AW53" s="15">
        <f t="shared" si="12"/>
        <v>1.919103749913682E-2</v>
      </c>
      <c r="AX53" s="15">
        <f t="shared" si="8"/>
        <v>2.3752</v>
      </c>
      <c r="AY53" s="15">
        <f t="shared" si="11"/>
        <v>3.8760000000000003E-2</v>
      </c>
      <c r="AZ53" s="12">
        <f>BA$136</f>
        <v>1</v>
      </c>
      <c r="BA53" s="13">
        <f t="shared" si="23"/>
        <v>1.1334100517861769E-2</v>
      </c>
      <c r="BB53" s="12">
        <f>BC$136</f>
        <v>1</v>
      </c>
      <c r="BC53" s="13">
        <f t="shared" si="23"/>
        <v>4.1808292246103836E-2</v>
      </c>
    </row>
    <row r="54" spans="9:55" ht="15" customHeight="1" x14ac:dyDescent="0.45">
      <c r="AI54" s="15"/>
      <c r="AJ54" s="12">
        <f>AJ53+(AJ$73-AJ$53)/20</f>
        <v>1.8877199999999998</v>
      </c>
      <c r="AK54" s="13">
        <f t="shared" ref="AK54:AK73" si="41">AK$12*AJ$12*AJ$53/AJ54^2*IF($AF$33="interm.",1,$AA$7/$AA$6)</f>
        <v>2.2455608789663253E-2</v>
      </c>
      <c r="AL54" s="14">
        <f t="shared" si="0"/>
        <v>19.884252001875467</v>
      </c>
      <c r="AM54" s="12">
        <f>AM53+(AM$73-AM$53)/20</f>
        <v>1.9751400000000001</v>
      </c>
      <c r="AN54" s="13">
        <f t="shared" ref="AN54:AN72" si="42">AN$12*AM$12*AM$53/AM54^2*IF($AG$33="interm.",1,$AA$7/$AA$6)</f>
        <v>2.7235735033172434E-2</v>
      </c>
      <c r="AO54" s="14">
        <f t="shared" si="1"/>
        <v>26.402444580563717</v>
      </c>
      <c r="AP54" s="12">
        <f>AP53+(AP$73-AP$53)/20</f>
        <v>2.4064399999999999</v>
      </c>
      <c r="AQ54" s="13">
        <f>AQ$12*AP$12*AP$53/AP54^2*IF($AH$33="interm.",1,$AA$7/$AA$6)</f>
        <v>6.1554612474084731E-2</v>
      </c>
      <c r="AR54" s="14">
        <f t="shared" si="2"/>
        <v>88.576792105966007</v>
      </c>
      <c r="AS54" s="12">
        <f>AS53+(AS$73-AS$53)/20</f>
        <v>2.5933999999999999</v>
      </c>
      <c r="AT54" s="13">
        <f t="shared" ref="AT54:AT72" si="43">AT$12*AS$12*AS$53/AS54^2*IF($AI$33="interm.",1,$AA$7/$AA$6)</f>
        <v>7.5436972994352827E-2</v>
      </c>
      <c r="AU54" s="14">
        <f t="shared" si="3"/>
        <v>126.07603355499359</v>
      </c>
      <c r="AV54" s="12">
        <f t="shared" si="10"/>
        <v>1.9751400000000001</v>
      </c>
      <c r="AW54" s="15">
        <f t="shared" si="12"/>
        <v>1.8157156688781623E-2</v>
      </c>
      <c r="AX54" s="15">
        <f t="shared" si="8"/>
        <v>2.4064399999999999</v>
      </c>
      <c r="AY54" s="15">
        <f t="shared" si="11"/>
        <v>3.8760000000000003E-2</v>
      </c>
      <c r="AZ54" s="12">
        <f>AZ53+(AZ$73-AZ$53)/20</f>
        <v>1.05</v>
      </c>
      <c r="BA54" s="13">
        <f>BA$12*AZ$12*$AZ$53/AZ54^2</f>
        <v>1.0280363281507273E-2</v>
      </c>
      <c r="BB54" s="12">
        <f>BB53+(BB$73-BB$53)/20</f>
        <v>1.05</v>
      </c>
      <c r="BC54" s="13">
        <f>BC$12*BB$12*$AZ$53/BB54^2</f>
        <v>3.7921353511205291E-2</v>
      </c>
    </row>
    <row r="55" spans="9:55" ht="15" customHeight="1" x14ac:dyDescent="0.45">
      <c r="AI55" s="15"/>
      <c r="AJ55" s="12">
        <f t="shared" ref="AJ55:AJ72" si="44">AJ54+(AJ$73-AJ$53)/20</f>
        <v>1.9162399999999997</v>
      </c>
      <c r="AK55" s="13">
        <f t="shared" si="41"/>
        <v>2.1792155283765897E-2</v>
      </c>
      <c r="AL55" s="14">
        <f t="shared" si="0"/>
        <v>19.884252001875467</v>
      </c>
      <c r="AM55" s="12">
        <f t="shared" ref="AM55:AM72" si="45">AM54+(AM$73-AM$53)/20</f>
        <v>2.02908</v>
      </c>
      <c r="AN55" s="13">
        <f t="shared" si="42"/>
        <v>2.5806940984258665E-2</v>
      </c>
      <c r="AO55" s="14">
        <f t="shared" si="1"/>
        <v>26.402444580563717</v>
      </c>
      <c r="AP55" s="12">
        <f t="shared" ref="AP55:AP72" si="46">AP54+(AP$73-AP$53)/20</f>
        <v>2.4376799999999998</v>
      </c>
      <c r="AQ55" s="13">
        <f t="shared" ref="AQ55:AQ72" si="47">AQ$12*AP$12*AP$53/AP55^2*IF($AH$33="interm.",1,$AA$7/$AA$6)</f>
        <v>5.9987020138397698E-2</v>
      </c>
      <c r="AR55" s="14">
        <f t="shared" si="2"/>
        <v>88.576792105966007</v>
      </c>
      <c r="AS55" s="12">
        <f t="shared" ref="AS55:AS72" si="48">AS54+(AS$73-AS$53)/20</f>
        <v>2.6147999999999998</v>
      </c>
      <c r="AT55" s="13">
        <f t="shared" si="43"/>
        <v>7.4207245940893576E-2</v>
      </c>
      <c r="AU55" s="14">
        <f t="shared" si="3"/>
        <v>126.07603355499359</v>
      </c>
      <c r="AV55" s="12">
        <f t="shared" si="10"/>
        <v>2.02908</v>
      </c>
      <c r="AW55" s="15">
        <f t="shared" si="12"/>
        <v>1.720462732283911E-2</v>
      </c>
      <c r="AX55" s="15">
        <f t="shared" si="8"/>
        <v>2.4376799999999998</v>
      </c>
      <c r="AY55" s="15">
        <f t="shared" si="11"/>
        <v>3.8760000000000003E-2</v>
      </c>
      <c r="AZ55" s="12">
        <f t="shared" ref="AZ55:AZ72" si="49">AZ54+(AZ$73-AZ$53)/20</f>
        <v>1.1000000000000001</v>
      </c>
      <c r="BA55" s="13">
        <f t="shared" ref="BA55:BC94" si="50">BA$12*AZ$12*$AZ$53/AZ55^2</f>
        <v>9.3670252213733617E-3</v>
      </c>
      <c r="BB55" s="12">
        <f t="shared" ref="BB55:BB72" si="51">BB54+(BB$73-BB$53)/20</f>
        <v>1.1000000000000001</v>
      </c>
      <c r="BC55" s="13">
        <f t="shared" si="50"/>
        <v>3.4552307641408125E-2</v>
      </c>
    </row>
    <row r="56" spans="9:55" ht="15" customHeight="1" x14ac:dyDescent="0.45">
      <c r="AI56" s="15"/>
      <c r="AJ56" s="12">
        <f t="shared" si="44"/>
        <v>1.9447599999999996</v>
      </c>
      <c r="AK56" s="13">
        <f t="shared" si="41"/>
        <v>2.1157675949692253E-2</v>
      </c>
      <c r="AL56" s="14">
        <f t="shared" si="0"/>
        <v>19.88425200187547</v>
      </c>
      <c r="AM56" s="12">
        <f t="shared" si="45"/>
        <v>2.0830199999999999</v>
      </c>
      <c r="AN56" s="13">
        <f t="shared" si="42"/>
        <v>2.4487699624059122E-2</v>
      </c>
      <c r="AO56" s="14">
        <f t="shared" si="1"/>
        <v>26.402444580563717</v>
      </c>
      <c r="AP56" s="12">
        <f t="shared" si="46"/>
        <v>2.4689199999999998</v>
      </c>
      <c r="AQ56" s="13">
        <f t="shared" si="47"/>
        <v>5.8478556197698844E-2</v>
      </c>
      <c r="AR56" s="14">
        <f t="shared" si="2"/>
        <v>88.576792105966007</v>
      </c>
      <c r="AS56" s="12">
        <f t="shared" si="48"/>
        <v>2.6361999999999997</v>
      </c>
      <c r="AT56" s="13">
        <f t="shared" si="43"/>
        <v>7.3007344999312315E-2</v>
      </c>
      <c r="AU56" s="14">
        <f t="shared" si="3"/>
        <v>126.07603355499359</v>
      </c>
      <c r="AV56" s="12">
        <f t="shared" si="10"/>
        <v>2.0830199999999999</v>
      </c>
      <c r="AW56" s="15">
        <f t="shared" si="12"/>
        <v>1.632513308270608E-2</v>
      </c>
      <c r="AX56" s="15">
        <f t="shared" si="8"/>
        <v>2.4689199999999998</v>
      </c>
      <c r="AY56" s="15">
        <f t="shared" si="11"/>
        <v>3.8760000000000003E-2</v>
      </c>
      <c r="AZ56" s="12">
        <f t="shared" si="49"/>
        <v>1.1500000000000001</v>
      </c>
      <c r="BA56" s="13">
        <f t="shared" si="50"/>
        <v>8.5702083310864024E-3</v>
      </c>
      <c r="BB56" s="12">
        <f t="shared" si="51"/>
        <v>1.1500000000000001</v>
      </c>
      <c r="BC56" s="13">
        <f t="shared" si="50"/>
        <v>3.161307542238475E-2</v>
      </c>
    </row>
    <row r="57" spans="9:55" ht="15" customHeight="1" x14ac:dyDescent="0.45">
      <c r="AI57" s="15"/>
      <c r="AJ57" s="12">
        <f t="shared" si="44"/>
        <v>1.9732799999999995</v>
      </c>
      <c r="AK57" s="13">
        <f t="shared" si="41"/>
        <v>2.0550507886802873E-2</v>
      </c>
      <c r="AL57" s="14">
        <f t="shared" si="0"/>
        <v>19.88425200187547</v>
      </c>
      <c r="AM57" s="12">
        <f t="shared" si="45"/>
        <v>2.1369599999999997</v>
      </c>
      <c r="AN57" s="13">
        <f t="shared" si="42"/>
        <v>2.3267090707601377E-2</v>
      </c>
      <c r="AO57" s="14">
        <f t="shared" si="1"/>
        <v>26.40244458056371</v>
      </c>
      <c r="AP57" s="12">
        <f t="shared" si="46"/>
        <v>2.5001599999999997</v>
      </c>
      <c r="AQ57" s="13">
        <f t="shared" si="47"/>
        <v>5.702628390974436E-2</v>
      </c>
      <c r="AR57" s="14">
        <f t="shared" si="2"/>
        <v>88.576792105966007</v>
      </c>
      <c r="AS57" s="12">
        <f t="shared" si="48"/>
        <v>2.6575999999999995</v>
      </c>
      <c r="AT57" s="13">
        <f t="shared" si="43"/>
        <v>7.1836313363539975E-2</v>
      </c>
      <c r="AU57" s="14">
        <f t="shared" si="3"/>
        <v>126.07603355499359</v>
      </c>
      <c r="AV57" s="12">
        <f t="shared" si="10"/>
        <v>2.1369599999999997</v>
      </c>
      <c r="AW57" s="15">
        <f t="shared" si="12"/>
        <v>1.5511393805067586E-2</v>
      </c>
      <c r="AX57" s="15">
        <f t="shared" si="8"/>
        <v>2.5001599999999997</v>
      </c>
      <c r="AY57" s="15">
        <f t="shared" si="11"/>
        <v>3.8760000000000003E-2</v>
      </c>
      <c r="AZ57" s="12">
        <f t="shared" si="49"/>
        <v>1.2000000000000002</v>
      </c>
      <c r="BA57" s="13">
        <f t="shared" si="50"/>
        <v>7.8709031374040034E-3</v>
      </c>
      <c r="BB57" s="12">
        <f t="shared" si="51"/>
        <v>1.2000000000000002</v>
      </c>
      <c r="BC57" s="13">
        <f t="shared" si="50"/>
        <v>2.9033536282016544E-2</v>
      </c>
    </row>
    <row r="58" spans="9:55" ht="15" customHeight="1" x14ac:dyDescent="0.45">
      <c r="AI58" s="15"/>
      <c r="AJ58" s="12">
        <f t="shared" si="44"/>
        <v>2.0017999999999994</v>
      </c>
      <c r="AK58" s="13">
        <f t="shared" si="41"/>
        <v>1.996910580257967E-2</v>
      </c>
      <c r="AL58" s="14">
        <f t="shared" si="0"/>
        <v>19.884252001875467</v>
      </c>
      <c r="AM58" s="12">
        <f t="shared" si="45"/>
        <v>2.1908999999999996</v>
      </c>
      <c r="AN58" s="13">
        <f t="shared" si="42"/>
        <v>2.2135521507788809E-2</v>
      </c>
      <c r="AO58" s="14">
        <f t="shared" si="1"/>
        <v>26.402444580563717</v>
      </c>
      <c r="AP58" s="12">
        <f t="shared" si="46"/>
        <v>2.5313999999999997</v>
      </c>
      <c r="AQ58" s="13">
        <f t="shared" si="47"/>
        <v>5.5627446618641295E-2</v>
      </c>
      <c r="AR58" s="14">
        <f t="shared" si="2"/>
        <v>88.576792105966007</v>
      </c>
      <c r="AS58" s="12">
        <f t="shared" si="48"/>
        <v>2.6789999999999994</v>
      </c>
      <c r="AT58" s="13">
        <f t="shared" si="43"/>
        <v>7.0693232289351954E-2</v>
      </c>
      <c r="AU58" s="14">
        <f t="shared" si="3"/>
        <v>126.07603355499359</v>
      </c>
      <c r="AV58" s="12">
        <f t="shared" si="10"/>
        <v>2.1908999999999996</v>
      </c>
      <c r="AW58" s="15">
        <f t="shared" si="12"/>
        <v>1.4757014338525873E-2</v>
      </c>
      <c r="AX58" s="15">
        <f t="shared" si="8"/>
        <v>2.5313999999999997</v>
      </c>
      <c r="AY58" s="15">
        <f t="shared" si="11"/>
        <v>3.8760000000000003E-2</v>
      </c>
      <c r="AZ58" s="12">
        <f t="shared" si="49"/>
        <v>1.2500000000000002</v>
      </c>
      <c r="BA58" s="13">
        <f t="shared" si="50"/>
        <v>7.2538243314315297E-3</v>
      </c>
      <c r="BB58" s="12">
        <f t="shared" si="51"/>
        <v>1.2500000000000002</v>
      </c>
      <c r="BC58" s="13">
        <f t="shared" si="50"/>
        <v>2.6757307037506447E-2</v>
      </c>
    </row>
    <row r="59" spans="9:55" ht="15" customHeight="1" x14ac:dyDescent="0.45">
      <c r="AI59" s="15"/>
      <c r="AJ59" s="12">
        <f t="shared" si="44"/>
        <v>2.0303199999999992</v>
      </c>
      <c r="AK59" s="13">
        <f t="shared" si="41"/>
        <v>1.9412032170645216E-2</v>
      </c>
      <c r="AL59" s="14">
        <f t="shared" si="0"/>
        <v>19.88425200187547</v>
      </c>
      <c r="AM59" s="12">
        <f t="shared" si="45"/>
        <v>2.2448399999999995</v>
      </c>
      <c r="AN59" s="13">
        <f t="shared" si="42"/>
        <v>2.1084537765433418E-2</v>
      </c>
      <c r="AO59" s="14">
        <f t="shared" si="1"/>
        <v>26.402444580563717</v>
      </c>
      <c r="AP59" s="12">
        <f t="shared" si="46"/>
        <v>2.5626399999999996</v>
      </c>
      <c r="AQ59" s="13">
        <f t="shared" si="47"/>
        <v>5.4279454663698948E-2</v>
      </c>
      <c r="AR59" s="14">
        <f t="shared" si="2"/>
        <v>88.576792105965993</v>
      </c>
      <c r="AS59" s="12">
        <f t="shared" si="48"/>
        <v>2.7003999999999992</v>
      </c>
      <c r="AT59" s="13">
        <f t="shared" si="43"/>
        <v>6.957721929179389E-2</v>
      </c>
      <c r="AU59" s="14">
        <f t="shared" si="3"/>
        <v>126.07603355499359</v>
      </c>
      <c r="AV59" s="12">
        <f t="shared" si="10"/>
        <v>2.2448399999999995</v>
      </c>
      <c r="AW59" s="15">
        <f t="shared" si="12"/>
        <v>1.4056358510288946E-2</v>
      </c>
      <c r="AX59" s="15">
        <f t="shared" si="8"/>
        <v>2.5626399999999996</v>
      </c>
      <c r="AY59" s="15">
        <f t="shared" si="11"/>
        <v>3.8760000000000003E-2</v>
      </c>
      <c r="AZ59" s="12">
        <f t="shared" si="49"/>
        <v>1.3000000000000003</v>
      </c>
      <c r="BA59" s="13">
        <f t="shared" si="50"/>
        <v>6.7065683537643576E-3</v>
      </c>
      <c r="BB59" s="12">
        <f t="shared" si="51"/>
        <v>1.3000000000000003</v>
      </c>
      <c r="BC59" s="13">
        <f t="shared" si="50"/>
        <v>2.4738634465150188E-2</v>
      </c>
    </row>
    <row r="60" spans="9:55" ht="15" customHeight="1" x14ac:dyDescent="0.45">
      <c r="AI60" s="15"/>
      <c r="AJ60" s="12">
        <f t="shared" si="44"/>
        <v>2.0588399999999991</v>
      </c>
      <c r="AK60" s="13">
        <f t="shared" si="41"/>
        <v>1.8877948336441304E-2</v>
      </c>
      <c r="AL60" s="14">
        <f t="shared" si="0"/>
        <v>19.88425200187547</v>
      </c>
      <c r="AM60" s="12">
        <f t="shared" si="45"/>
        <v>2.2987799999999994</v>
      </c>
      <c r="AN60" s="13">
        <f t="shared" si="42"/>
        <v>2.0106665319106279E-2</v>
      </c>
      <c r="AO60" s="14">
        <f t="shared" si="1"/>
        <v>26.402444580563717</v>
      </c>
      <c r="AP60" s="12">
        <f t="shared" si="46"/>
        <v>2.5938799999999995</v>
      </c>
      <c r="AQ60" s="13">
        <f t="shared" si="47"/>
        <v>5.2979873385228506E-2</v>
      </c>
      <c r="AR60" s="14">
        <f t="shared" si="2"/>
        <v>88.576792105965993</v>
      </c>
      <c r="AS60" s="12">
        <f t="shared" si="48"/>
        <v>2.7217999999999991</v>
      </c>
      <c r="AT60" s="13">
        <f t="shared" si="43"/>
        <v>6.8487426441423388E-2</v>
      </c>
      <c r="AU60" s="14">
        <f t="shared" si="3"/>
        <v>126.07603355499359</v>
      </c>
      <c r="AV60" s="12">
        <f t="shared" si="10"/>
        <v>2.2987799999999994</v>
      </c>
      <c r="AW60" s="15">
        <f t="shared" si="12"/>
        <v>1.3404443546070852E-2</v>
      </c>
      <c r="AX60" s="15">
        <f t="shared" si="8"/>
        <v>2.5938799999999995</v>
      </c>
      <c r="AY60" s="15">
        <f t="shared" si="11"/>
        <v>3.8760000000000003E-2</v>
      </c>
      <c r="AZ60" s="12">
        <f t="shared" si="49"/>
        <v>1.3500000000000003</v>
      </c>
      <c r="BA60" s="13">
        <f t="shared" si="50"/>
        <v>6.2189851949858779E-3</v>
      </c>
      <c r="BB60" s="12">
        <f t="shared" si="51"/>
        <v>1.3500000000000003</v>
      </c>
      <c r="BC60" s="13">
        <f t="shared" si="50"/>
        <v>2.2940078049988377E-2</v>
      </c>
    </row>
    <row r="61" spans="9:55" ht="15" customHeight="1" x14ac:dyDescent="0.45">
      <c r="AI61" s="15"/>
      <c r="AJ61" s="12">
        <f t="shared" si="44"/>
        <v>2.087359999999999</v>
      </c>
      <c r="AK61" s="13">
        <f t="shared" si="41"/>
        <v>1.8365606467700284E-2</v>
      </c>
      <c r="AL61" s="14">
        <f t="shared" si="0"/>
        <v>19.884252001875467</v>
      </c>
      <c r="AM61" s="12">
        <f t="shared" si="45"/>
        <v>2.3527199999999993</v>
      </c>
      <c r="AN61" s="13">
        <f t="shared" si="42"/>
        <v>1.9195276853857142E-2</v>
      </c>
      <c r="AO61" s="14">
        <f t="shared" si="1"/>
        <v>26.402444580563717</v>
      </c>
      <c r="AP61" s="12">
        <f t="shared" si="46"/>
        <v>2.6251199999999995</v>
      </c>
      <c r="AQ61" s="13">
        <f t="shared" si="47"/>
        <v>5.1726412123487324E-2</v>
      </c>
      <c r="AR61" s="14">
        <f t="shared" si="2"/>
        <v>88.576792105966007</v>
      </c>
      <c r="AS61" s="12">
        <f t="shared" si="48"/>
        <v>2.743199999999999</v>
      </c>
      <c r="AT61" s="13">
        <f t="shared" si="43"/>
        <v>6.7423038753224668E-2</v>
      </c>
      <c r="AU61" s="14">
        <f t="shared" si="3"/>
        <v>126.07603355499356</v>
      </c>
      <c r="AV61" s="12">
        <f t="shared" si="10"/>
        <v>2.3527199999999993</v>
      </c>
      <c r="AW61" s="15">
        <f t="shared" si="12"/>
        <v>1.2796851235904761E-2</v>
      </c>
      <c r="AX61" s="15">
        <f t="shared" si="8"/>
        <v>2.6251199999999995</v>
      </c>
      <c r="AY61" s="15">
        <f t="shared" si="11"/>
        <v>3.8760000000000003E-2</v>
      </c>
      <c r="AZ61" s="12">
        <f t="shared" si="49"/>
        <v>1.4000000000000004</v>
      </c>
      <c r="BA61" s="13">
        <f t="shared" si="50"/>
        <v>5.7827043458478378E-3</v>
      </c>
      <c r="BB61" s="12">
        <f t="shared" si="51"/>
        <v>1.4000000000000004</v>
      </c>
      <c r="BC61" s="13">
        <f t="shared" si="50"/>
        <v>2.1330761350052966E-2</v>
      </c>
    </row>
    <row r="62" spans="9:55" ht="15" customHeight="1" x14ac:dyDescent="0.45">
      <c r="AI62" s="15"/>
      <c r="AJ62" s="12">
        <f t="shared" si="44"/>
        <v>2.1158799999999989</v>
      </c>
      <c r="AK62" s="13">
        <f t="shared" si="41"/>
        <v>1.7873842259235981E-2</v>
      </c>
      <c r="AL62" s="14">
        <f t="shared" si="0"/>
        <v>19.884252001875474</v>
      </c>
      <c r="AM62" s="12">
        <f t="shared" si="45"/>
        <v>2.4066599999999991</v>
      </c>
      <c r="AN62" s="13">
        <f t="shared" si="42"/>
        <v>1.8344479316645963E-2</v>
      </c>
      <c r="AO62" s="14">
        <f t="shared" si="1"/>
        <v>26.40244458056371</v>
      </c>
      <c r="AP62" s="12">
        <f t="shared" si="46"/>
        <v>2.6563599999999994</v>
      </c>
      <c r="AQ62" s="13">
        <f t="shared" si="47"/>
        <v>5.0516914117885087E-2</v>
      </c>
      <c r="AR62" s="14">
        <f t="shared" si="2"/>
        <v>88.576792105965993</v>
      </c>
      <c r="AS62" s="12">
        <f t="shared" si="48"/>
        <v>2.7645999999999988</v>
      </c>
      <c r="AT62" s="13">
        <f t="shared" si="43"/>
        <v>6.6383272662480022E-2</v>
      </c>
      <c r="AU62" s="14">
        <f t="shared" si="3"/>
        <v>126.0760335549936</v>
      </c>
      <c r="AV62" s="12">
        <f t="shared" si="10"/>
        <v>2.4066599999999991</v>
      </c>
      <c r="AW62" s="15">
        <f t="shared" si="12"/>
        <v>1.2229652877763975E-2</v>
      </c>
      <c r="AX62" s="15">
        <f t="shared" si="8"/>
        <v>2.6563599999999994</v>
      </c>
      <c r="AY62" s="15">
        <f t="shared" si="11"/>
        <v>3.8760000000000003E-2</v>
      </c>
      <c r="AZ62" s="12">
        <f t="shared" si="49"/>
        <v>1.4500000000000004</v>
      </c>
      <c r="BA62" s="13">
        <f t="shared" si="50"/>
        <v>5.3907731357249761E-3</v>
      </c>
      <c r="BB62" s="12">
        <f t="shared" si="51"/>
        <v>1.4500000000000004</v>
      </c>
      <c r="BC62" s="13">
        <f t="shared" si="50"/>
        <v>1.9885037929181358E-2</v>
      </c>
    </row>
    <row r="63" spans="9:55" ht="15" customHeight="1" x14ac:dyDescent="0.45">
      <c r="AI63" s="15"/>
      <c r="AJ63" s="12">
        <f t="shared" si="44"/>
        <v>2.1443999999999988</v>
      </c>
      <c r="AK63" s="13">
        <f t="shared" si="41"/>
        <v>1.7401568312337242E-2</v>
      </c>
      <c r="AL63" s="14">
        <f t="shared" si="0"/>
        <v>19.884252001875474</v>
      </c>
      <c r="AM63" s="12">
        <f t="shared" si="45"/>
        <v>2.460599999999999</v>
      </c>
      <c r="AN63" s="13">
        <f t="shared" si="42"/>
        <v>1.7549018414808468E-2</v>
      </c>
      <c r="AO63" s="14">
        <f t="shared" si="1"/>
        <v>26.40244458056371</v>
      </c>
      <c r="AP63" s="12">
        <f t="shared" si="46"/>
        <v>2.6875999999999993</v>
      </c>
      <c r="AQ63" s="13">
        <f t="shared" si="47"/>
        <v>4.934934722322927E-2</v>
      </c>
      <c r="AR63" s="14">
        <f t="shared" si="2"/>
        <v>88.576792105965993</v>
      </c>
      <c r="AS63" s="12">
        <f t="shared" si="48"/>
        <v>2.7859999999999987</v>
      </c>
      <c r="AT63" s="13">
        <f t="shared" si="43"/>
        <v>6.5367374582274915E-2</v>
      </c>
      <c r="AU63" s="14">
        <f t="shared" si="3"/>
        <v>126.0760335549936</v>
      </c>
      <c r="AV63" s="12">
        <f t="shared" si="10"/>
        <v>2.460599999999999</v>
      </c>
      <c r="AW63" s="15">
        <f t="shared" si="12"/>
        <v>1.1699345609872312E-2</v>
      </c>
      <c r="AX63" s="15">
        <f t="shared" si="8"/>
        <v>2.6875999999999993</v>
      </c>
      <c r="AY63" s="15">
        <f t="shared" si="11"/>
        <v>3.8760000000000003E-2</v>
      </c>
      <c r="AZ63" s="12">
        <f t="shared" si="49"/>
        <v>1.5000000000000004</v>
      </c>
      <c r="BA63" s="13">
        <f t="shared" si="50"/>
        <v>5.0373780079385607E-3</v>
      </c>
      <c r="BB63" s="12">
        <f t="shared" si="51"/>
        <v>1.5000000000000004</v>
      </c>
      <c r="BC63" s="13">
        <f t="shared" si="50"/>
        <v>1.8581463220490584E-2</v>
      </c>
    </row>
    <row r="64" spans="9:55" ht="15" customHeight="1" x14ac:dyDescent="0.45">
      <c r="AI64" s="15"/>
      <c r="AJ64" s="12">
        <f t="shared" si="44"/>
        <v>2.1729199999999986</v>
      </c>
      <c r="AK64" s="13">
        <f t="shared" si="41"/>
        <v>1.6947768118401145E-2</v>
      </c>
      <c r="AL64" s="14">
        <f t="shared" si="0"/>
        <v>19.884252001875467</v>
      </c>
      <c r="AM64" s="12">
        <f t="shared" si="45"/>
        <v>2.5145399999999989</v>
      </c>
      <c r="AN64" s="13">
        <f t="shared" si="42"/>
        <v>1.6804197298120195E-2</v>
      </c>
      <c r="AO64" s="14">
        <f t="shared" si="1"/>
        <v>26.402444580563717</v>
      </c>
      <c r="AP64" s="12">
        <f t="shared" si="46"/>
        <v>2.7188399999999993</v>
      </c>
      <c r="AQ64" s="13">
        <f t="shared" si="47"/>
        <v>4.8221795368342819E-2</v>
      </c>
      <c r="AR64" s="14">
        <f t="shared" si="2"/>
        <v>88.576792105965993</v>
      </c>
      <c r="AS64" s="12">
        <f t="shared" si="48"/>
        <v>2.8073999999999986</v>
      </c>
      <c r="AT64" s="13">
        <f t="shared" si="43"/>
        <v>6.4374619537678035E-2</v>
      </c>
      <c r="AU64" s="14">
        <f t="shared" si="3"/>
        <v>126.07603355499359</v>
      </c>
      <c r="AV64" s="12">
        <f t="shared" si="10"/>
        <v>2.5145399999999989</v>
      </c>
      <c r="AW64" s="15">
        <f t="shared" si="12"/>
        <v>1.1202798198746797E-2</v>
      </c>
      <c r="AX64" s="15">
        <f t="shared" si="8"/>
        <v>2.7188399999999993</v>
      </c>
      <c r="AY64" s="15">
        <f t="shared" si="11"/>
        <v>3.8760000000000003E-2</v>
      </c>
      <c r="AZ64" s="12">
        <f t="shared" si="49"/>
        <v>1.5500000000000005</v>
      </c>
      <c r="BA64" s="13">
        <f t="shared" si="50"/>
        <v>4.7176276869351766E-3</v>
      </c>
      <c r="BB64" s="12">
        <f t="shared" si="51"/>
        <v>1.5500000000000005</v>
      </c>
      <c r="BC64" s="13">
        <f t="shared" si="50"/>
        <v>1.740199469140637E-2</v>
      </c>
    </row>
    <row r="65" spans="24:55" ht="15" customHeight="1" x14ac:dyDescent="0.45">
      <c r="AI65" s="15"/>
      <c r="AJ65" s="12">
        <f t="shared" si="44"/>
        <v>2.2014399999999985</v>
      </c>
      <c r="AK65" s="13">
        <f t="shared" si="41"/>
        <v>1.6511490584592822E-2</v>
      </c>
      <c r="AL65" s="14">
        <f t="shared" si="0"/>
        <v>19.88425200187547</v>
      </c>
      <c r="AM65" s="12">
        <f t="shared" si="45"/>
        <v>2.5684799999999988</v>
      </c>
      <c r="AN65" s="13">
        <f t="shared" si="42"/>
        <v>1.6105807067125843E-2</v>
      </c>
      <c r="AO65" s="14">
        <f t="shared" si="1"/>
        <v>26.402444580563717</v>
      </c>
      <c r="AP65" s="12">
        <f t="shared" si="46"/>
        <v>2.7500799999999992</v>
      </c>
      <c r="AQ65" s="13">
        <f t="shared" si="47"/>
        <v>4.7132450689977089E-2</v>
      </c>
      <c r="AR65" s="14">
        <f t="shared" si="2"/>
        <v>88.576792105965993</v>
      </c>
      <c r="AS65" s="12">
        <f t="shared" si="48"/>
        <v>2.8287999999999984</v>
      </c>
      <c r="AT65" s="13">
        <f t="shared" si="43"/>
        <v>6.3404309871973347E-2</v>
      </c>
      <c r="AU65" s="14">
        <f t="shared" si="3"/>
        <v>126.07603355499359</v>
      </c>
      <c r="AV65" s="12">
        <f t="shared" si="10"/>
        <v>2.5684799999999988</v>
      </c>
      <c r="AW65" s="15">
        <f t="shared" si="12"/>
        <v>1.0737204711417229E-2</v>
      </c>
      <c r="AX65" s="15">
        <f t="shared" si="8"/>
        <v>2.7500799999999992</v>
      </c>
      <c r="AY65" s="15">
        <f t="shared" si="11"/>
        <v>3.8760000000000003E-2</v>
      </c>
      <c r="AZ65" s="12">
        <f t="shared" si="49"/>
        <v>1.6000000000000005</v>
      </c>
      <c r="BA65" s="13">
        <f t="shared" si="50"/>
        <v>4.4273830147897502E-3</v>
      </c>
      <c r="BB65" s="12">
        <f t="shared" si="51"/>
        <v>1.6000000000000005</v>
      </c>
      <c r="BC65" s="13">
        <f t="shared" si="50"/>
        <v>1.6331364158634298E-2</v>
      </c>
    </row>
    <row r="66" spans="24:55" ht="15" customHeight="1" x14ac:dyDescent="0.45">
      <c r="AI66" s="15"/>
      <c r="AJ66" s="12">
        <f t="shared" si="44"/>
        <v>2.2299599999999984</v>
      </c>
      <c r="AK66" s="13">
        <f t="shared" si="41"/>
        <v>1.6091845046433559E-2</v>
      </c>
      <c r="AL66" s="14">
        <f t="shared" si="0"/>
        <v>19.884252001875467</v>
      </c>
      <c r="AM66" s="12">
        <f t="shared" si="45"/>
        <v>2.6224199999999986</v>
      </c>
      <c r="AN66" s="13">
        <f t="shared" si="42"/>
        <v>1.5450067182181232E-2</v>
      </c>
      <c r="AO66" s="14">
        <f t="shared" si="1"/>
        <v>26.402444580563717</v>
      </c>
      <c r="AP66" s="12">
        <f t="shared" si="46"/>
        <v>2.7813199999999991</v>
      </c>
      <c r="AQ66" s="13">
        <f t="shared" si="47"/>
        <v>4.6079606281685018E-2</v>
      </c>
      <c r="AR66" s="14">
        <f t="shared" si="2"/>
        <v>88.576792105965993</v>
      </c>
      <c r="AS66" s="12">
        <f t="shared" si="48"/>
        <v>2.8501999999999983</v>
      </c>
      <c r="AT66" s="13">
        <f t="shared" si="43"/>
        <v>6.2455774020632647E-2</v>
      </c>
      <c r="AU66" s="14">
        <f t="shared" si="3"/>
        <v>126.07603355499359</v>
      </c>
      <c r="AV66" s="12">
        <f t="shared" si="10"/>
        <v>2.6224199999999986</v>
      </c>
      <c r="AW66" s="15">
        <f t="shared" si="12"/>
        <v>1.0300044788120822E-2</v>
      </c>
      <c r="AX66" s="15">
        <f t="shared" si="8"/>
        <v>2.7813199999999991</v>
      </c>
      <c r="AY66" s="15">
        <f t="shared" si="11"/>
        <v>3.8760000000000003E-2</v>
      </c>
      <c r="AZ66" s="12">
        <f t="shared" si="49"/>
        <v>1.6500000000000006</v>
      </c>
      <c r="BA66" s="13">
        <f t="shared" si="50"/>
        <v>4.1631223206103803E-3</v>
      </c>
      <c r="BB66" s="12">
        <f t="shared" si="51"/>
        <v>1.6500000000000006</v>
      </c>
      <c r="BC66" s="13">
        <f t="shared" si="50"/>
        <v>1.5356581173959157E-2</v>
      </c>
    </row>
    <row r="67" spans="24:55" ht="15" customHeight="1" x14ac:dyDescent="0.45">
      <c r="AI67" s="15"/>
      <c r="AJ67" s="12">
        <f t="shared" si="44"/>
        <v>2.2584799999999983</v>
      </c>
      <c r="AK67" s="13">
        <f t="shared" si="41"/>
        <v>1.5687996718440535E-2</v>
      </c>
      <c r="AL67" s="14">
        <f t="shared" si="0"/>
        <v>19.884252001875467</v>
      </c>
      <c r="AM67" s="12">
        <f t="shared" si="45"/>
        <v>2.6763599999999985</v>
      </c>
      <c r="AN67" s="13">
        <f t="shared" si="42"/>
        <v>1.4833574193316825E-2</v>
      </c>
      <c r="AO67" s="14">
        <f t="shared" si="1"/>
        <v>26.402444580563717</v>
      </c>
      <c r="AP67" s="12">
        <f t="shared" si="46"/>
        <v>2.8125599999999991</v>
      </c>
      <c r="AQ67" s="13">
        <f t="shared" si="47"/>
        <v>4.5061649503317175E-2</v>
      </c>
      <c r="AR67" s="14">
        <f t="shared" si="2"/>
        <v>88.576792105966007</v>
      </c>
      <c r="AS67" s="12">
        <f t="shared" si="48"/>
        <v>2.8715999999999982</v>
      </c>
      <c r="AT67" s="13">
        <f t="shared" si="43"/>
        <v>6.1528365349005409E-2</v>
      </c>
      <c r="AU67" s="14">
        <f t="shared" si="3"/>
        <v>126.0760335549936</v>
      </c>
      <c r="AV67" s="12">
        <f t="shared" si="10"/>
        <v>2.6763599999999985</v>
      </c>
      <c r="AW67" s="15">
        <f t="shared" si="12"/>
        <v>9.8890494622112159E-3</v>
      </c>
      <c r="AX67" s="15">
        <f t="shared" si="8"/>
        <v>2.8125599999999991</v>
      </c>
      <c r="AY67" s="15">
        <f t="shared" si="11"/>
        <v>3.8760000000000003E-2</v>
      </c>
      <c r="AZ67" s="12">
        <f t="shared" si="49"/>
        <v>1.7000000000000006</v>
      </c>
      <c r="BA67" s="13">
        <f t="shared" si="50"/>
        <v>3.9218340892255227E-3</v>
      </c>
      <c r="BB67" s="12">
        <f t="shared" si="51"/>
        <v>1.7000000000000006</v>
      </c>
      <c r="BC67" s="13">
        <f t="shared" si="50"/>
        <v>1.446653710937848E-2</v>
      </c>
    </row>
    <row r="68" spans="24:55" ht="15" customHeight="1" x14ac:dyDescent="0.45">
      <c r="AI68" s="15"/>
      <c r="AJ68" s="12">
        <f t="shared" si="44"/>
        <v>2.2869999999999981</v>
      </c>
      <c r="AK68" s="13">
        <f t="shared" si="41"/>
        <v>1.5299162539392562E-2</v>
      </c>
      <c r="AL68" s="14">
        <f t="shared" si="0"/>
        <v>19.884252001875467</v>
      </c>
      <c r="AM68" s="12">
        <f t="shared" si="45"/>
        <v>2.7302999999999984</v>
      </c>
      <c r="AN68" s="13">
        <f t="shared" si="42"/>
        <v>1.4253257489098444E-2</v>
      </c>
      <c r="AO68" s="14">
        <f t="shared" si="1"/>
        <v>26.40244458056371</v>
      </c>
      <c r="AP68" s="12">
        <f t="shared" si="46"/>
        <v>2.843799999999999</v>
      </c>
      <c r="AQ68" s="13">
        <f t="shared" si="47"/>
        <v>4.4077055802145375E-2</v>
      </c>
      <c r="AR68" s="14">
        <f t="shared" si="2"/>
        <v>88.576792105965993</v>
      </c>
      <c r="AS68" s="12">
        <f t="shared" si="48"/>
        <v>2.892999999999998</v>
      </c>
      <c r="AT68" s="13">
        <f t="shared" si="43"/>
        <v>6.0621461049969148E-2</v>
      </c>
      <c r="AU68" s="14">
        <f t="shared" si="3"/>
        <v>126.0760335549936</v>
      </c>
      <c r="AV68" s="12">
        <f t="shared" si="10"/>
        <v>2.7302999999999984</v>
      </c>
      <c r="AW68" s="15">
        <f t="shared" si="12"/>
        <v>9.5021716593989627E-3</v>
      </c>
      <c r="AX68" s="15">
        <f t="shared" si="8"/>
        <v>2.843799999999999</v>
      </c>
      <c r="AY68" s="15">
        <f t="shared" si="11"/>
        <v>3.8760000000000003E-2</v>
      </c>
      <c r="AZ68" s="12">
        <f t="shared" si="49"/>
        <v>1.7500000000000007</v>
      </c>
      <c r="BA68" s="13">
        <f t="shared" si="50"/>
        <v>3.7009307813426159E-3</v>
      </c>
      <c r="BB68" s="12">
        <f t="shared" si="51"/>
        <v>1.7500000000000007</v>
      </c>
      <c r="BC68" s="13">
        <f t="shared" si="50"/>
        <v>1.3651687264033896E-2</v>
      </c>
    </row>
    <row r="69" spans="24:55" ht="15" customHeight="1" x14ac:dyDescent="0.45">
      <c r="AI69" s="15"/>
      <c r="AJ69" s="12">
        <f t="shared" si="44"/>
        <v>2.315519999999998</v>
      </c>
      <c r="AK69" s="13">
        <f t="shared" si="41"/>
        <v>1.4924607373579889E-2</v>
      </c>
      <c r="AL69" s="14">
        <f t="shared" ref="AL69:AL120" si="52">AK69*9.81*(AJ69)^2*$AI$125</f>
        <v>19.88425200187547</v>
      </c>
      <c r="AM69" s="12">
        <f t="shared" si="45"/>
        <v>2.7842399999999983</v>
      </c>
      <c r="AN69" s="13">
        <f t="shared" si="42"/>
        <v>1.3706340987393663E-2</v>
      </c>
      <c r="AO69" s="14">
        <f t="shared" ref="AO69:AO120" si="53">AN69*9.81*(AM69)^2*$AI$125</f>
        <v>26.402444580563717</v>
      </c>
      <c r="AP69" s="12">
        <f t="shared" si="46"/>
        <v>2.8750399999999989</v>
      </c>
      <c r="AQ69" s="13">
        <f t="shared" si="47"/>
        <v>4.3124383001383895E-2</v>
      </c>
      <c r="AR69" s="14">
        <f t="shared" ref="AR69:AR120" si="54">AQ69*9.81*(AP69)^2*$AI$125</f>
        <v>88.576792105965993</v>
      </c>
      <c r="AS69" s="12">
        <f t="shared" si="48"/>
        <v>2.9143999999999979</v>
      </c>
      <c r="AT69" s="13">
        <f t="shared" si="43"/>
        <v>5.9734461098031211E-2</v>
      </c>
      <c r="AU69" s="14">
        <f t="shared" ref="AU69:AU120" si="55">AT69*9.81*(AS69)^2*$AI$125</f>
        <v>126.07603355499359</v>
      </c>
      <c r="AV69" s="12">
        <f t="shared" si="10"/>
        <v>2.7842399999999983</v>
      </c>
      <c r="AW69" s="15">
        <f t="shared" si="12"/>
        <v>9.1375606582624423E-3</v>
      </c>
      <c r="AX69" s="15">
        <f t="shared" si="8"/>
        <v>2.8750399999999989</v>
      </c>
      <c r="AY69" s="15">
        <f t="shared" si="11"/>
        <v>3.8760000000000003E-2</v>
      </c>
      <c r="AZ69" s="12">
        <f t="shared" si="49"/>
        <v>1.8000000000000007</v>
      </c>
      <c r="BA69" s="13">
        <f t="shared" si="50"/>
        <v>3.4981791721795555E-3</v>
      </c>
      <c r="BB69" s="12">
        <f t="shared" si="51"/>
        <v>1.8000000000000007</v>
      </c>
      <c r="BC69" s="13">
        <f t="shared" si="50"/>
        <v>1.2903793903118459E-2</v>
      </c>
    </row>
    <row r="70" spans="24:55" ht="15" customHeight="1" x14ac:dyDescent="0.45">
      <c r="AI70" s="15"/>
      <c r="AJ70" s="12">
        <f t="shared" si="44"/>
        <v>2.3440399999999979</v>
      </c>
      <c r="AK70" s="13">
        <f t="shared" si="41"/>
        <v>1.4563640533601414E-2</v>
      </c>
      <c r="AL70" s="14">
        <f t="shared" si="52"/>
        <v>19.884252001875467</v>
      </c>
      <c r="AM70" s="12">
        <f t="shared" si="45"/>
        <v>2.8381799999999981</v>
      </c>
      <c r="AN70" s="13">
        <f t="shared" si="42"/>
        <v>1.3190309873391547E-2</v>
      </c>
      <c r="AO70" s="14">
        <f t="shared" si="53"/>
        <v>26.402444580563717</v>
      </c>
      <c r="AP70" s="12">
        <f t="shared" si="46"/>
        <v>2.9062799999999989</v>
      </c>
      <c r="AQ70" s="13">
        <f t="shared" si="47"/>
        <v>4.2202266016133576E-2</v>
      </c>
      <c r="AR70" s="14">
        <f t="shared" si="54"/>
        <v>88.576792105965993</v>
      </c>
      <c r="AS70" s="12">
        <f t="shared" si="48"/>
        <v>2.9357999999999977</v>
      </c>
      <c r="AT70" s="13">
        <f t="shared" si="43"/>
        <v>5.8866787256602014E-2</v>
      </c>
      <c r="AU70" s="14">
        <f t="shared" si="55"/>
        <v>126.07603355499359</v>
      </c>
      <c r="AV70" s="12">
        <f t="shared" si="10"/>
        <v>2.8381799999999981</v>
      </c>
      <c r="AW70" s="15">
        <f t="shared" si="12"/>
        <v>8.7935399155943655E-3</v>
      </c>
      <c r="AX70" s="15">
        <f t="shared" si="8"/>
        <v>2.9062799999999989</v>
      </c>
      <c r="AY70" s="15">
        <f t="shared" si="11"/>
        <v>3.8760000000000003E-2</v>
      </c>
      <c r="AZ70" s="12">
        <f t="shared" si="49"/>
        <v>1.8500000000000008</v>
      </c>
      <c r="BA70" s="13">
        <f t="shared" si="50"/>
        <v>3.3116436867382786E-3</v>
      </c>
      <c r="BB70" s="12">
        <f t="shared" si="51"/>
        <v>1.8500000000000008</v>
      </c>
      <c r="BC70" s="13">
        <f t="shared" si="50"/>
        <v>1.2215717237722074E-2</v>
      </c>
    </row>
    <row r="71" spans="24:55" ht="15" customHeight="1" x14ac:dyDescent="0.45">
      <c r="AI71" s="15"/>
      <c r="AJ71" s="12">
        <f t="shared" si="44"/>
        <v>2.3725599999999978</v>
      </c>
      <c r="AK71" s="13">
        <f t="shared" si="41"/>
        <v>1.4215612593975522E-2</v>
      </c>
      <c r="AL71" s="14">
        <f t="shared" si="52"/>
        <v>19.88425200187547</v>
      </c>
      <c r="AM71" s="12">
        <f t="shared" si="45"/>
        <v>2.892119999999998</v>
      </c>
      <c r="AN71" s="13">
        <f t="shared" si="42"/>
        <v>1.270288163896262E-2</v>
      </c>
      <c r="AO71" s="14">
        <f t="shared" si="53"/>
        <v>26.402444580563717</v>
      </c>
      <c r="AP71" s="12">
        <f t="shared" si="46"/>
        <v>2.9375199999999988</v>
      </c>
      <c r="AQ71" s="13">
        <f t="shared" si="47"/>
        <v>4.130941196058005E-2</v>
      </c>
      <c r="AR71" s="14">
        <f t="shared" si="54"/>
        <v>88.576792105965993</v>
      </c>
      <c r="AS71" s="12">
        <f t="shared" si="48"/>
        <v>2.9571999999999976</v>
      </c>
      <c r="AT71" s="13">
        <f t="shared" si="43"/>
        <v>5.8017882135372928E-2</v>
      </c>
      <c r="AU71" s="14">
        <f t="shared" si="55"/>
        <v>126.07603355499359</v>
      </c>
      <c r="AV71" s="12">
        <f t="shared" si="10"/>
        <v>2.892119999999998</v>
      </c>
      <c r="AW71" s="15">
        <f t="shared" si="12"/>
        <v>8.4685877593084127E-3</v>
      </c>
      <c r="AX71" s="15">
        <f t="shared" si="8"/>
        <v>2.9375199999999988</v>
      </c>
      <c r="AY71" s="15">
        <f t="shared" si="11"/>
        <v>3.8760000000000003E-2</v>
      </c>
      <c r="AZ71" s="12">
        <f t="shared" si="49"/>
        <v>1.9000000000000008</v>
      </c>
      <c r="BA71" s="13">
        <f t="shared" si="50"/>
        <v>3.1396400326486867E-3</v>
      </c>
      <c r="BB71" s="12">
        <f t="shared" si="51"/>
        <v>1.9000000000000008</v>
      </c>
      <c r="BC71" s="13">
        <f t="shared" si="50"/>
        <v>1.1581244389502438E-2</v>
      </c>
    </row>
    <row r="72" spans="24:55" ht="15" customHeight="1" x14ac:dyDescent="0.45">
      <c r="X72" s="35"/>
      <c r="AF72" s="15" t="s">
        <v>12</v>
      </c>
      <c r="AG72" s="15" t="s">
        <v>15</v>
      </c>
      <c r="AH72" s="15" t="s">
        <v>16</v>
      </c>
      <c r="AI72" s="15" t="s">
        <v>17</v>
      </c>
      <c r="AJ72" s="12">
        <f t="shared" si="44"/>
        <v>2.4010799999999977</v>
      </c>
      <c r="AK72" s="13">
        <f t="shared" si="41"/>
        <v>1.3879912468096466E-2</v>
      </c>
      <c r="AL72" s="14">
        <f t="shared" si="52"/>
        <v>19.884252001875467</v>
      </c>
      <c r="AM72" s="12">
        <f t="shared" si="45"/>
        <v>2.9460599999999979</v>
      </c>
      <c r="AN72" s="13">
        <f t="shared" si="42"/>
        <v>1.2241980799207974E-2</v>
      </c>
      <c r="AO72" s="14">
        <f t="shared" si="53"/>
        <v>26.402444580563717</v>
      </c>
      <c r="AP72" s="12">
        <f t="shared" si="46"/>
        <v>2.9687599999999987</v>
      </c>
      <c r="AQ72" s="13">
        <f t="shared" si="47"/>
        <v>4.0444595613683985E-2</v>
      </c>
      <c r="AR72" s="14">
        <f t="shared" si="54"/>
        <v>88.576792105966007</v>
      </c>
      <c r="AS72" s="12">
        <f t="shared" si="48"/>
        <v>2.9785999999999975</v>
      </c>
      <c r="AT72" s="13">
        <f t="shared" si="43"/>
        <v>5.7187208294929064E-2</v>
      </c>
      <c r="AU72" s="14">
        <f t="shared" si="55"/>
        <v>126.07603355499359</v>
      </c>
      <c r="AV72" s="12">
        <f t="shared" si="10"/>
        <v>2.9460599999999979</v>
      </c>
      <c r="AW72" s="15">
        <f t="shared" si="12"/>
        <v>8.1613205328053152E-3</v>
      </c>
      <c r="AX72" s="15">
        <f t="shared" si="8"/>
        <v>2.9687599999999987</v>
      </c>
      <c r="AY72" s="15">
        <f t="shared" ref="AY72:AY130" si="56">IF($A$26="ordinaria",MAX(AQ72/$AA$6/IF($B$29="",1,$B$29),0.2*$C$9),AQ72/$B$29)</f>
        <v>3.8760000000000003E-2</v>
      </c>
      <c r="AZ72" s="12">
        <f t="shared" si="49"/>
        <v>1.9500000000000008</v>
      </c>
      <c r="BA72" s="13">
        <f t="shared" si="50"/>
        <v>2.9806970461174909E-3</v>
      </c>
      <c r="BB72" s="12">
        <f t="shared" si="51"/>
        <v>1.9500000000000008</v>
      </c>
      <c r="BC72" s="13">
        <f t="shared" si="50"/>
        <v>1.0994948651177856E-2</v>
      </c>
    </row>
    <row r="73" spans="24:55" ht="15" customHeight="1" x14ac:dyDescent="0.45">
      <c r="AF73" s="15" t="str">
        <f>IF($A$26="ordinaria","interm.",IF($AD$7&lt;AJ$53,"interm.","0.8 Tiso"))</f>
        <v>interm.</v>
      </c>
      <c r="AG73" s="15" t="str">
        <f>IF($A$26="ordinaria","interm.",IF($AM$7&lt;AK$53,"interm.","0.8 Tiso"))</f>
        <v>interm.</v>
      </c>
      <c r="AH73" s="15" t="str">
        <f>IF($A$26="ordinaria","interm.",IF($AD$7&lt;AP$53,"interm.","0.8 Tiso"))</f>
        <v>interm.</v>
      </c>
      <c r="AI73" s="15" t="str">
        <f>IF($A$26="ordinaria","interm.",IF($AD$7&lt;AS$53,"interm.","0.8 Tiso"))</f>
        <v>interm.</v>
      </c>
      <c r="AJ73" s="12">
        <f>IF(A26="ordinaria",(AJ53+AJ94)/2,IF($AD$7&lt;AJ$53,(AJ53+AJ94)/2,$AD$7))</f>
        <v>2.4295999999999998</v>
      </c>
      <c r="AK73" s="13">
        <f t="shared" si="41"/>
        <v>1.3555964723952823E-2</v>
      </c>
      <c r="AL73" s="14">
        <f t="shared" si="52"/>
        <v>19.884252001875467</v>
      </c>
      <c r="AM73" s="12">
        <f>IF(D26="ordinaria",(AM53+AM94)/2,IF($AD$7&lt;AM$53,(AM53+AM94)/2,$AD$7))</f>
        <v>3</v>
      </c>
      <c r="AN73" s="13">
        <f>AN$12*AM$12*AM$53/AM73^2*IF($AG$33="interm.",1,$AA$7/$AA$6)</f>
        <v>1.1805716762117998E-2</v>
      </c>
      <c r="AO73" s="14">
        <f t="shared" si="53"/>
        <v>26.402444580563717</v>
      </c>
      <c r="AP73" s="12">
        <f>IF(G26="ordinaria",(AP53+AP94)/2,IF($AD$7&lt;AP$53,(AP53+AP94)/2,$AD$7))</f>
        <v>3</v>
      </c>
      <c r="AQ73" s="13">
        <f>AQ$12*AP$12*AP$53/AP73^2*IF($AH$33="interm.",1,$AA$7/$AA$6)</f>
        <v>3.9606655213655868E-2</v>
      </c>
      <c r="AR73" s="14">
        <f t="shared" si="54"/>
        <v>88.576792105965993</v>
      </c>
      <c r="AS73" s="12">
        <f>IF(J26="ordinaria",(AS53+AS94)/2,IF($AD$7&lt;AS$53,(AS53+AS94)/2,$AD$7))</f>
        <v>3</v>
      </c>
      <c r="AT73" s="13">
        <f>AT$12*AS$12*AS$53/AS73^2*IF($AI$33="interm.",1,$AA$7/$AA$6)</f>
        <v>5.6374247395911396E-2</v>
      </c>
      <c r="AU73" s="14">
        <f t="shared" si="55"/>
        <v>126.0760335549936</v>
      </c>
      <c r="AV73" s="12">
        <f t="shared" si="10"/>
        <v>3</v>
      </c>
      <c r="AW73" s="15">
        <f t="shared" si="12"/>
        <v>7.8704778414119981E-3</v>
      </c>
      <c r="AX73" s="15">
        <f t="shared" si="8"/>
        <v>3</v>
      </c>
      <c r="AY73" s="15">
        <f t="shared" si="56"/>
        <v>3.8760000000000003E-2</v>
      </c>
      <c r="AZ73" s="12">
        <f>(AZ53+AZ94)/2</f>
        <v>2</v>
      </c>
      <c r="BA73" s="13">
        <f t="shared" si="50"/>
        <v>2.8335251294654422E-3</v>
      </c>
      <c r="BB73" s="12">
        <f>(BB53+BB94)/2</f>
        <v>2</v>
      </c>
      <c r="BC73" s="13">
        <f t="shared" si="50"/>
        <v>1.0452073061525959E-2</v>
      </c>
    </row>
    <row r="74" spans="24:55" ht="15" customHeight="1" x14ac:dyDescent="0.45">
      <c r="AF74" s="15" t="str">
        <f>AF73</f>
        <v>interm.</v>
      </c>
      <c r="AG74" s="15" t="str">
        <f t="shared" ref="AG74:AI74" si="57">AG73</f>
        <v>interm.</v>
      </c>
      <c r="AH74" s="15" t="str">
        <f t="shared" si="57"/>
        <v>interm.</v>
      </c>
      <c r="AI74" s="15" t="str">
        <f t="shared" si="57"/>
        <v>interm.</v>
      </c>
      <c r="AJ74" s="12">
        <f>AJ73</f>
        <v>2.4295999999999998</v>
      </c>
      <c r="AK74" s="13">
        <f>AK$12*AJ$12*AJ$53/AJ74^2*IF(AND(AF$33="interm.",$AF$74="interm."),1,$AA$7/$AA$6)</f>
        <v>1.3555964723952823E-2</v>
      </c>
      <c r="AL74" s="14">
        <f t="shared" si="52"/>
        <v>19.884252001875467</v>
      </c>
      <c r="AM74" s="12">
        <f>AM73</f>
        <v>3</v>
      </c>
      <c r="AN74" s="13">
        <f>AN$12*AM$12*AM$53/AM74^2*IF(AND($AG$33="interm.",$AG$74="interm."),1,$AA$7/$AA$6)</f>
        <v>1.1805716762117998E-2</v>
      </c>
      <c r="AO74" s="14">
        <f t="shared" si="53"/>
        <v>26.402444580563717</v>
      </c>
      <c r="AP74" s="12">
        <f>AP73</f>
        <v>3</v>
      </c>
      <c r="AQ74" s="13">
        <f>AQ$12*AP$12*AP$53/AP74^2*IF(AND($AH$33="interm.",$AH$74="interm."),1,$AA$7/$AA$6)</f>
        <v>3.9606655213655868E-2</v>
      </c>
      <c r="AR74" s="14">
        <f t="shared" si="54"/>
        <v>88.576792105965993</v>
      </c>
      <c r="AS74" s="12">
        <f>AS73</f>
        <v>3</v>
      </c>
      <c r="AT74" s="13">
        <f>AT$12*AS$12*AS$53/AS74^2*IF(AND($AI$33="interm.",$AI$74="interm."),1,$AA$7/$AA$6)</f>
        <v>5.6374247395911396E-2</v>
      </c>
      <c r="AU74" s="14">
        <f t="shared" si="55"/>
        <v>126.0760335549936</v>
      </c>
      <c r="AV74" s="12">
        <f t="shared" si="10"/>
        <v>3</v>
      </c>
      <c r="AW74" s="15">
        <f t="shared" si="12"/>
        <v>7.8704778414119981E-3</v>
      </c>
      <c r="AX74" s="15">
        <f t="shared" si="8"/>
        <v>3</v>
      </c>
      <c r="AY74" s="15">
        <f t="shared" si="56"/>
        <v>3.8760000000000003E-2</v>
      </c>
      <c r="AZ74" s="12">
        <f>AZ73</f>
        <v>2</v>
      </c>
      <c r="BA74" s="13">
        <f t="shared" si="50"/>
        <v>2.8335251294654422E-3</v>
      </c>
      <c r="BB74" s="12">
        <f>BB73</f>
        <v>2</v>
      </c>
      <c r="BC74" s="13">
        <f t="shared" si="50"/>
        <v>1.0452073061525959E-2</v>
      </c>
    </row>
    <row r="75" spans="24:55" ht="15" customHeight="1" x14ac:dyDescent="0.45">
      <c r="AI75" s="15"/>
      <c r="AJ75" s="12">
        <f>AJ73+(AJ$94-AJ$73)/20</f>
        <v>2.4581199999999996</v>
      </c>
      <c r="AK75" s="13">
        <f t="shared" ref="AK75:AK120" si="58">AK$12*AJ$12*AJ$53/AJ75^2*IF(AND(AF$33="interm.",$AF$74="interm."),1,$AA$7/$AA$6)</f>
        <v>1.3243227116576705E-2</v>
      </c>
      <c r="AL75" s="14">
        <f t="shared" si="52"/>
        <v>19.884252001875467</v>
      </c>
      <c r="AM75" s="12">
        <f>AM73+(AM$94-AM$73)/20</f>
        <v>3</v>
      </c>
      <c r="AN75" s="13">
        <f t="shared" ref="AN75:AN120" si="59">AN$12*AM$12*AM$53/AM75^2*IF(AND($AG$33="interm.",$AG$74="interm."),1,$AA$7/$AA$6)</f>
        <v>1.1805716762117998E-2</v>
      </c>
      <c r="AO75" s="14">
        <f t="shared" si="53"/>
        <v>26.402444580563717</v>
      </c>
      <c r="AP75" s="12">
        <f>AP73+(AP$94-AP$73)/20</f>
        <v>3</v>
      </c>
      <c r="AQ75" s="13">
        <f t="shared" ref="AQ75:AQ93" si="60">AQ$12*AP$12*AP$53/AP75^2*IF(AND($AH$33="interm.",$AH$74="interm."),1,$AA$7/$AA$6)</f>
        <v>3.9606655213655868E-2</v>
      </c>
      <c r="AR75" s="14">
        <f t="shared" si="54"/>
        <v>88.576792105965993</v>
      </c>
      <c r="AS75" s="12">
        <f>AS73+(AS$94-AS$73)/20</f>
        <v>3</v>
      </c>
      <c r="AT75" s="13">
        <f t="shared" ref="AT75:AT120" si="61">AT$12*AS$12*AS$53/AS75^2*IF(AND($AI$33="interm.",$AI$74="interm."),1,$AA$7/$AA$6)</f>
        <v>5.6374247395911396E-2</v>
      </c>
      <c r="AU75" s="14">
        <f t="shared" si="55"/>
        <v>126.0760335549936</v>
      </c>
      <c r="AV75" s="12">
        <f t="shared" si="10"/>
        <v>3</v>
      </c>
      <c r="AW75" s="15">
        <f t="shared" si="12"/>
        <v>7.8704778414119981E-3</v>
      </c>
      <c r="AX75" s="15">
        <f t="shared" si="8"/>
        <v>3</v>
      </c>
      <c r="AY75" s="15">
        <f t="shared" si="56"/>
        <v>3.8760000000000003E-2</v>
      </c>
      <c r="AZ75" s="12">
        <f>AZ74+($AZ$94-AZ$74)/20</f>
        <v>2.0499999999999998</v>
      </c>
      <c r="BA75" s="13">
        <f t="shared" si="50"/>
        <v>2.6969900101991122E-3</v>
      </c>
      <c r="BB75" s="12">
        <f>BB74+($AZ$94-BB$74)/20</f>
        <v>2.0499999999999998</v>
      </c>
      <c r="BC75" s="13">
        <f t="shared" si="50"/>
        <v>9.9484336100187608E-3</v>
      </c>
    </row>
    <row r="76" spans="24:55" ht="15" customHeight="1" x14ac:dyDescent="0.45">
      <c r="AI76" s="15"/>
      <c r="AJ76" s="12">
        <f t="shared" ref="AJ76:AJ93" si="62">AJ75+(AJ$94-AJ$73)/20</f>
        <v>2.4866399999999995</v>
      </c>
      <c r="AK76" s="13">
        <f t="shared" si="58"/>
        <v>1.2941188317452732E-2</v>
      </c>
      <c r="AL76" s="14">
        <f t="shared" si="52"/>
        <v>19.88425200187547</v>
      </c>
      <c r="AM76" s="12">
        <f t="shared" ref="AM76:AM93" si="63">AM75+(AM$94-AM$73)/20</f>
        <v>3</v>
      </c>
      <c r="AN76" s="13">
        <f t="shared" si="59"/>
        <v>1.1805716762117998E-2</v>
      </c>
      <c r="AO76" s="14">
        <f t="shared" si="53"/>
        <v>26.402444580563717</v>
      </c>
      <c r="AP76" s="12">
        <f t="shared" ref="AP76:AP93" si="64">AP75+(AP$94-AP$73)/20</f>
        <v>3</v>
      </c>
      <c r="AQ76" s="13">
        <f t="shared" si="60"/>
        <v>3.9606655213655868E-2</v>
      </c>
      <c r="AR76" s="14">
        <f t="shared" si="54"/>
        <v>88.576792105965993</v>
      </c>
      <c r="AS76" s="12">
        <f t="shared" ref="AS76:AS93" si="65">AS75+(AS$94-AS$73)/20</f>
        <v>3</v>
      </c>
      <c r="AT76" s="13">
        <f t="shared" si="61"/>
        <v>5.6374247395911396E-2</v>
      </c>
      <c r="AU76" s="14">
        <f t="shared" si="55"/>
        <v>126.0760335549936</v>
      </c>
      <c r="AV76" s="12">
        <f t="shared" si="10"/>
        <v>3</v>
      </c>
      <c r="AW76" s="15">
        <f t="shared" si="12"/>
        <v>7.8704778414119981E-3</v>
      </c>
      <c r="AX76" s="15">
        <f t="shared" si="8"/>
        <v>3</v>
      </c>
      <c r="AY76" s="15">
        <f t="shared" si="56"/>
        <v>3.8760000000000003E-2</v>
      </c>
      <c r="AZ76" s="12">
        <f t="shared" ref="AZ76:AZ93" si="66">AZ75+($AZ$94-AZ$74)/20</f>
        <v>2.0999999999999996</v>
      </c>
      <c r="BA76" s="13">
        <f t="shared" si="50"/>
        <v>2.5700908203768191E-3</v>
      </c>
      <c r="BB76" s="12">
        <f t="shared" ref="BB76:BB93" si="67">BB75+($AZ$94-BB$74)/20</f>
        <v>2.0999999999999996</v>
      </c>
      <c r="BC76" s="13">
        <f t="shared" si="50"/>
        <v>9.4803383778013263E-3</v>
      </c>
    </row>
    <row r="77" spans="24:55" ht="15" customHeight="1" x14ac:dyDescent="0.45">
      <c r="AI77" s="15"/>
      <c r="AJ77" s="12">
        <f t="shared" si="62"/>
        <v>2.5151599999999994</v>
      </c>
      <c r="AK77" s="13">
        <f t="shared" si="58"/>
        <v>1.2649365823122786E-2</v>
      </c>
      <c r="AL77" s="14">
        <f t="shared" si="52"/>
        <v>19.88425200187547</v>
      </c>
      <c r="AM77" s="12">
        <f t="shared" si="63"/>
        <v>3</v>
      </c>
      <c r="AN77" s="13">
        <f t="shared" si="59"/>
        <v>1.1805716762117998E-2</v>
      </c>
      <c r="AO77" s="14">
        <f t="shared" si="53"/>
        <v>26.402444580563717</v>
      </c>
      <c r="AP77" s="12">
        <f t="shared" si="64"/>
        <v>3</v>
      </c>
      <c r="AQ77" s="13">
        <f t="shared" si="60"/>
        <v>3.9606655213655868E-2</v>
      </c>
      <c r="AR77" s="14">
        <f t="shared" si="54"/>
        <v>88.576792105965993</v>
      </c>
      <c r="AS77" s="12">
        <f t="shared" si="65"/>
        <v>3</v>
      </c>
      <c r="AT77" s="13">
        <f t="shared" si="61"/>
        <v>5.6374247395911396E-2</v>
      </c>
      <c r="AU77" s="14">
        <f t="shared" si="55"/>
        <v>126.0760335549936</v>
      </c>
      <c r="AV77" s="12">
        <f t="shared" si="10"/>
        <v>3</v>
      </c>
      <c r="AW77" s="15">
        <f t="shared" si="12"/>
        <v>7.8704778414119981E-3</v>
      </c>
      <c r="AX77" s="15">
        <f t="shared" si="8"/>
        <v>3</v>
      </c>
      <c r="AY77" s="15">
        <f t="shared" si="56"/>
        <v>3.8760000000000003E-2</v>
      </c>
      <c r="AZ77" s="12">
        <f t="shared" si="66"/>
        <v>2.1499999999999995</v>
      </c>
      <c r="BA77" s="13">
        <f t="shared" si="50"/>
        <v>2.4519417020793452E-3</v>
      </c>
      <c r="BB77" s="12">
        <f t="shared" si="67"/>
        <v>2.1499999999999995</v>
      </c>
      <c r="BC77" s="13">
        <f t="shared" si="50"/>
        <v>9.0445196854740621E-3</v>
      </c>
    </row>
    <row r="78" spans="24:55" ht="15" customHeight="1" x14ac:dyDescent="0.45">
      <c r="AI78" s="15"/>
      <c r="AJ78" s="12">
        <f t="shared" si="62"/>
        <v>2.5436799999999993</v>
      </c>
      <c r="AK78" s="13">
        <f t="shared" si="58"/>
        <v>1.2367304027004087E-2</v>
      </c>
      <c r="AL78" s="14">
        <f t="shared" si="52"/>
        <v>19.88425200187547</v>
      </c>
      <c r="AM78" s="12">
        <f t="shared" si="63"/>
        <v>3</v>
      </c>
      <c r="AN78" s="13">
        <f t="shared" si="59"/>
        <v>1.1805716762117998E-2</v>
      </c>
      <c r="AO78" s="14">
        <f t="shared" si="53"/>
        <v>26.402444580563717</v>
      </c>
      <c r="AP78" s="12">
        <f t="shared" si="64"/>
        <v>3</v>
      </c>
      <c r="AQ78" s="13">
        <f t="shared" si="60"/>
        <v>3.9606655213655868E-2</v>
      </c>
      <c r="AR78" s="14">
        <f t="shared" si="54"/>
        <v>88.576792105965993</v>
      </c>
      <c r="AS78" s="12">
        <f t="shared" si="65"/>
        <v>3</v>
      </c>
      <c r="AT78" s="13">
        <f t="shared" si="61"/>
        <v>5.6374247395911396E-2</v>
      </c>
      <c r="AU78" s="14">
        <f t="shared" si="55"/>
        <v>126.0760335549936</v>
      </c>
      <c r="AV78" s="12">
        <f t="shared" si="10"/>
        <v>3</v>
      </c>
      <c r="AW78" s="15">
        <f t="shared" si="12"/>
        <v>7.8704778414119981E-3</v>
      </c>
      <c r="AX78" s="15">
        <f t="shared" si="8"/>
        <v>3</v>
      </c>
      <c r="AY78" s="15">
        <f t="shared" si="56"/>
        <v>3.8760000000000003E-2</v>
      </c>
      <c r="AZ78" s="12">
        <f t="shared" si="66"/>
        <v>2.1999999999999993</v>
      </c>
      <c r="BA78" s="13">
        <f t="shared" si="50"/>
        <v>2.3417563053433421E-3</v>
      </c>
      <c r="BB78" s="12">
        <f t="shared" si="67"/>
        <v>2.1999999999999993</v>
      </c>
      <c r="BC78" s="13">
        <f t="shared" si="50"/>
        <v>8.6380769103520365E-3</v>
      </c>
    </row>
    <row r="79" spans="24:55" ht="15" customHeight="1" x14ac:dyDescent="0.45">
      <c r="AI79" s="15"/>
      <c r="AJ79" s="12">
        <f t="shared" si="62"/>
        <v>2.5721999999999992</v>
      </c>
      <c r="AK79" s="13">
        <f t="shared" si="58"/>
        <v>1.2094572440024473E-2</v>
      </c>
      <c r="AL79" s="14">
        <f t="shared" si="52"/>
        <v>19.884252001875467</v>
      </c>
      <c r="AM79" s="12">
        <f t="shared" si="63"/>
        <v>3</v>
      </c>
      <c r="AN79" s="13">
        <f t="shared" si="59"/>
        <v>1.1805716762117998E-2</v>
      </c>
      <c r="AO79" s="14">
        <f t="shared" si="53"/>
        <v>26.402444580563717</v>
      </c>
      <c r="AP79" s="12">
        <f t="shared" si="64"/>
        <v>3</v>
      </c>
      <c r="AQ79" s="13">
        <f t="shared" si="60"/>
        <v>3.9606655213655868E-2</v>
      </c>
      <c r="AR79" s="14">
        <f t="shared" si="54"/>
        <v>88.576792105965993</v>
      </c>
      <c r="AS79" s="12">
        <f t="shared" si="65"/>
        <v>3</v>
      </c>
      <c r="AT79" s="13">
        <f t="shared" si="61"/>
        <v>5.6374247395911396E-2</v>
      </c>
      <c r="AU79" s="14">
        <f t="shared" si="55"/>
        <v>126.0760335549936</v>
      </c>
      <c r="AV79" s="12">
        <f t="shared" si="10"/>
        <v>3</v>
      </c>
      <c r="AW79" s="15">
        <f t="shared" si="12"/>
        <v>7.8704778414119981E-3</v>
      </c>
      <c r="AX79" s="15">
        <f t="shared" si="8"/>
        <v>3</v>
      </c>
      <c r="AY79" s="15">
        <f t="shared" si="56"/>
        <v>3.8760000000000003E-2</v>
      </c>
      <c r="AZ79" s="12">
        <f t="shared" si="66"/>
        <v>2.2499999999999991</v>
      </c>
      <c r="BA79" s="13">
        <f t="shared" si="50"/>
        <v>2.238834670194919E-3</v>
      </c>
      <c r="BB79" s="12">
        <f t="shared" si="67"/>
        <v>2.2499999999999991</v>
      </c>
      <c r="BC79" s="13">
        <f t="shared" si="50"/>
        <v>8.2584280979958249E-3</v>
      </c>
    </row>
    <row r="80" spans="24:55" ht="15" customHeight="1" x14ac:dyDescent="0.45">
      <c r="AI80" s="15"/>
      <c r="AJ80" s="12">
        <f t="shared" si="62"/>
        <v>2.600719999999999</v>
      </c>
      <c r="AK80" s="13">
        <f t="shared" si="58"/>
        <v>1.1830764047091666E-2</v>
      </c>
      <c r="AL80" s="14">
        <f t="shared" si="52"/>
        <v>19.884252001875467</v>
      </c>
      <c r="AM80" s="12">
        <f t="shared" si="63"/>
        <v>3</v>
      </c>
      <c r="AN80" s="13">
        <f t="shared" si="59"/>
        <v>1.1805716762117998E-2</v>
      </c>
      <c r="AO80" s="14">
        <f t="shared" si="53"/>
        <v>26.402444580563717</v>
      </c>
      <c r="AP80" s="12">
        <f t="shared" si="64"/>
        <v>3</v>
      </c>
      <c r="AQ80" s="13">
        <f t="shared" si="60"/>
        <v>3.9606655213655868E-2</v>
      </c>
      <c r="AR80" s="14">
        <f t="shared" si="54"/>
        <v>88.576792105965993</v>
      </c>
      <c r="AS80" s="12">
        <f t="shared" si="65"/>
        <v>3</v>
      </c>
      <c r="AT80" s="13">
        <f t="shared" si="61"/>
        <v>5.6374247395911396E-2</v>
      </c>
      <c r="AU80" s="14">
        <f t="shared" si="55"/>
        <v>126.0760335549936</v>
      </c>
      <c r="AV80" s="12">
        <f t="shared" si="10"/>
        <v>3</v>
      </c>
      <c r="AW80" s="15">
        <f t="shared" si="12"/>
        <v>7.8704778414119981E-3</v>
      </c>
      <c r="AX80" s="15">
        <f t="shared" si="8"/>
        <v>3</v>
      </c>
      <c r="AY80" s="15">
        <f t="shared" si="56"/>
        <v>3.8760000000000003E-2</v>
      </c>
      <c r="AZ80" s="12">
        <f t="shared" si="66"/>
        <v>2.2999999999999989</v>
      </c>
      <c r="BA80" s="13">
        <f t="shared" si="50"/>
        <v>2.1425520827716032E-3</v>
      </c>
      <c r="BB80" s="12">
        <f t="shared" si="67"/>
        <v>2.2999999999999989</v>
      </c>
      <c r="BC80" s="13">
        <f t="shared" si="50"/>
        <v>7.9032688555961961E-3</v>
      </c>
    </row>
    <row r="81" spans="23:55" ht="15" customHeight="1" x14ac:dyDescent="0.45">
      <c r="AI81" s="15"/>
      <c r="AJ81" s="12">
        <f t="shared" si="62"/>
        <v>2.6292399999999989</v>
      </c>
      <c r="AK81" s="13">
        <f t="shared" si="58"/>
        <v>1.1575493787673734E-2</v>
      </c>
      <c r="AL81" s="14">
        <f t="shared" si="52"/>
        <v>19.884252001875467</v>
      </c>
      <c r="AM81" s="12">
        <f t="shared" si="63"/>
        <v>3</v>
      </c>
      <c r="AN81" s="13">
        <f t="shared" si="59"/>
        <v>1.1805716762117998E-2</v>
      </c>
      <c r="AO81" s="14">
        <f t="shared" si="53"/>
        <v>26.402444580563717</v>
      </c>
      <c r="AP81" s="12">
        <f t="shared" si="64"/>
        <v>3</v>
      </c>
      <c r="AQ81" s="13">
        <f t="shared" si="60"/>
        <v>3.9606655213655868E-2</v>
      </c>
      <c r="AR81" s="14">
        <f t="shared" si="54"/>
        <v>88.576792105965993</v>
      </c>
      <c r="AS81" s="12">
        <f t="shared" si="65"/>
        <v>3</v>
      </c>
      <c r="AT81" s="13">
        <f t="shared" si="61"/>
        <v>5.6374247395911396E-2</v>
      </c>
      <c r="AU81" s="14">
        <f t="shared" si="55"/>
        <v>126.0760335549936</v>
      </c>
      <c r="AV81" s="12">
        <f t="shared" si="10"/>
        <v>3</v>
      </c>
      <c r="AW81" s="15">
        <f t="shared" si="12"/>
        <v>7.8704778414119981E-3</v>
      </c>
      <c r="AX81" s="15">
        <f t="shared" si="8"/>
        <v>3</v>
      </c>
      <c r="AY81" s="15">
        <f t="shared" si="56"/>
        <v>3.8760000000000003E-2</v>
      </c>
      <c r="AZ81" s="12">
        <f t="shared" si="66"/>
        <v>2.3499999999999988</v>
      </c>
      <c r="BA81" s="13">
        <f t="shared" si="50"/>
        <v>2.0523495731755151E-3</v>
      </c>
      <c r="BB81" s="12">
        <f t="shared" si="67"/>
        <v>2.3499999999999988</v>
      </c>
      <c r="BC81" s="13">
        <f t="shared" si="50"/>
        <v>7.5705373012410837E-3</v>
      </c>
    </row>
    <row r="82" spans="23:55" ht="15" customHeight="1" x14ac:dyDescent="0.45">
      <c r="AI82" s="15"/>
      <c r="AJ82" s="12">
        <f t="shared" si="62"/>
        <v>2.6577599999999988</v>
      </c>
      <c r="AK82" s="13">
        <f t="shared" si="58"/>
        <v>1.1328397149894056E-2</v>
      </c>
      <c r="AL82" s="14">
        <f t="shared" si="52"/>
        <v>19.88425200187547</v>
      </c>
      <c r="AM82" s="12">
        <f t="shared" si="63"/>
        <v>3</v>
      </c>
      <c r="AN82" s="13">
        <f t="shared" si="59"/>
        <v>1.1805716762117998E-2</v>
      </c>
      <c r="AO82" s="14">
        <f t="shared" si="53"/>
        <v>26.402444580563717</v>
      </c>
      <c r="AP82" s="12">
        <f t="shared" si="64"/>
        <v>3</v>
      </c>
      <c r="AQ82" s="13">
        <f t="shared" si="60"/>
        <v>3.9606655213655868E-2</v>
      </c>
      <c r="AR82" s="14">
        <f t="shared" si="54"/>
        <v>88.576792105965993</v>
      </c>
      <c r="AS82" s="12">
        <f t="shared" si="65"/>
        <v>3</v>
      </c>
      <c r="AT82" s="13">
        <f t="shared" si="61"/>
        <v>5.6374247395911396E-2</v>
      </c>
      <c r="AU82" s="14">
        <f t="shared" si="55"/>
        <v>126.0760335549936</v>
      </c>
      <c r="AV82" s="12">
        <f t="shared" si="10"/>
        <v>3</v>
      </c>
      <c r="AW82" s="15">
        <f t="shared" si="12"/>
        <v>7.8704778414119981E-3</v>
      </c>
      <c r="AX82" s="15">
        <f t="shared" si="8"/>
        <v>3</v>
      </c>
      <c r="AY82" s="15">
        <f t="shared" si="56"/>
        <v>3.8760000000000003E-2</v>
      </c>
      <c r="AZ82" s="12">
        <f t="shared" si="66"/>
        <v>2.3999999999999986</v>
      </c>
      <c r="BA82" s="13">
        <f t="shared" si="50"/>
        <v>1.9677257843510039E-3</v>
      </c>
      <c r="BB82" s="12">
        <f t="shared" si="67"/>
        <v>2.3999999999999986</v>
      </c>
      <c r="BC82" s="13">
        <f t="shared" si="50"/>
        <v>7.2583840705041465E-3</v>
      </c>
    </row>
    <row r="83" spans="23:55" ht="15" customHeight="1" x14ac:dyDescent="0.45">
      <c r="AI83" s="15"/>
      <c r="AJ83" s="12">
        <f t="shared" si="62"/>
        <v>2.6862799999999987</v>
      </c>
      <c r="AK83" s="13">
        <f t="shared" si="58"/>
        <v>1.1089128868551124E-2</v>
      </c>
      <c r="AL83" s="14">
        <f t="shared" si="52"/>
        <v>19.88425200187547</v>
      </c>
      <c r="AM83" s="12">
        <f t="shared" si="63"/>
        <v>3</v>
      </c>
      <c r="AN83" s="13">
        <f t="shared" si="59"/>
        <v>1.1805716762117998E-2</v>
      </c>
      <c r="AO83" s="14">
        <f t="shared" si="53"/>
        <v>26.402444580563717</v>
      </c>
      <c r="AP83" s="12">
        <f t="shared" si="64"/>
        <v>3</v>
      </c>
      <c r="AQ83" s="13">
        <f t="shared" si="60"/>
        <v>3.9606655213655868E-2</v>
      </c>
      <c r="AR83" s="14">
        <f t="shared" si="54"/>
        <v>88.576792105965993</v>
      </c>
      <c r="AS83" s="12">
        <f t="shared" si="65"/>
        <v>3</v>
      </c>
      <c r="AT83" s="13">
        <f t="shared" si="61"/>
        <v>5.6374247395911396E-2</v>
      </c>
      <c r="AU83" s="14">
        <f t="shared" si="55"/>
        <v>126.0760335549936</v>
      </c>
      <c r="AV83" s="12">
        <f t="shared" si="10"/>
        <v>3</v>
      </c>
      <c r="AW83" s="15">
        <f t="shared" si="12"/>
        <v>7.8704778414119981E-3</v>
      </c>
      <c r="AX83" s="15">
        <f t="shared" si="8"/>
        <v>3</v>
      </c>
      <c r="AY83" s="15">
        <f t="shared" si="56"/>
        <v>3.8760000000000003E-2</v>
      </c>
      <c r="AZ83" s="12">
        <f t="shared" si="66"/>
        <v>2.4499999999999984</v>
      </c>
      <c r="BA83" s="13">
        <f t="shared" si="50"/>
        <v>1.8882299904809301E-3</v>
      </c>
      <c r="BB83" s="12">
        <f t="shared" si="67"/>
        <v>2.4499999999999984</v>
      </c>
      <c r="BC83" s="13">
        <f t="shared" si="50"/>
        <v>6.9651465632826134E-3</v>
      </c>
    </row>
    <row r="84" spans="23:55" ht="15" customHeight="1" x14ac:dyDescent="0.45">
      <c r="AI84" s="15"/>
      <c r="AJ84" s="12">
        <f t="shared" si="62"/>
        <v>2.7147999999999985</v>
      </c>
      <c r="AK84" s="13">
        <f t="shared" si="58"/>
        <v>1.0857361718375409E-2</v>
      </c>
      <c r="AL84" s="14">
        <f t="shared" si="52"/>
        <v>19.88425200187547</v>
      </c>
      <c r="AM84" s="12">
        <f t="shared" si="63"/>
        <v>3</v>
      </c>
      <c r="AN84" s="13">
        <f t="shared" si="59"/>
        <v>1.1805716762117998E-2</v>
      </c>
      <c r="AO84" s="14">
        <f t="shared" si="53"/>
        <v>26.402444580563717</v>
      </c>
      <c r="AP84" s="12">
        <f t="shared" si="64"/>
        <v>3</v>
      </c>
      <c r="AQ84" s="13">
        <f t="shared" si="60"/>
        <v>3.9606655213655868E-2</v>
      </c>
      <c r="AR84" s="14">
        <f t="shared" si="54"/>
        <v>88.576792105965993</v>
      </c>
      <c r="AS84" s="12">
        <f t="shared" si="65"/>
        <v>3</v>
      </c>
      <c r="AT84" s="13">
        <f t="shared" si="61"/>
        <v>5.6374247395911396E-2</v>
      </c>
      <c r="AU84" s="14">
        <f t="shared" si="55"/>
        <v>126.0760335549936</v>
      </c>
      <c r="AV84" s="12">
        <f t="shared" si="10"/>
        <v>3</v>
      </c>
      <c r="AW84" s="15">
        <f t="shared" si="12"/>
        <v>7.8704778414119981E-3</v>
      </c>
      <c r="AX84" s="15">
        <f t="shared" si="8"/>
        <v>3</v>
      </c>
      <c r="AY84" s="15">
        <f t="shared" si="56"/>
        <v>3.8760000000000003E-2</v>
      </c>
      <c r="AZ84" s="12">
        <f t="shared" si="66"/>
        <v>2.4999999999999982</v>
      </c>
      <c r="BA84" s="13">
        <f t="shared" si="50"/>
        <v>1.8134560828578857E-3</v>
      </c>
      <c r="BB84" s="12">
        <f t="shared" si="67"/>
        <v>2.4999999999999982</v>
      </c>
      <c r="BC84" s="13">
        <f t="shared" si="50"/>
        <v>6.689326759376623E-3</v>
      </c>
    </row>
    <row r="85" spans="23:55" ht="15" customHeight="1" x14ac:dyDescent="0.45">
      <c r="W85" s="36"/>
      <c r="AI85" s="15"/>
      <c r="AJ85" s="12">
        <f t="shared" si="62"/>
        <v>2.7433199999999984</v>
      </c>
      <c r="AK85" s="13">
        <f t="shared" si="58"/>
        <v>1.0632785394644143E-2</v>
      </c>
      <c r="AL85" s="14">
        <f t="shared" si="52"/>
        <v>19.88425200187547</v>
      </c>
      <c r="AM85" s="12">
        <f t="shared" si="63"/>
        <v>3</v>
      </c>
      <c r="AN85" s="13">
        <f t="shared" si="59"/>
        <v>1.1805716762117998E-2</v>
      </c>
      <c r="AO85" s="14">
        <f t="shared" si="53"/>
        <v>26.402444580563717</v>
      </c>
      <c r="AP85" s="12">
        <f t="shared" si="64"/>
        <v>3</v>
      </c>
      <c r="AQ85" s="13">
        <f t="shared" si="60"/>
        <v>3.9606655213655868E-2</v>
      </c>
      <c r="AR85" s="14">
        <f t="shared" si="54"/>
        <v>88.576792105965993</v>
      </c>
      <c r="AS85" s="12">
        <f t="shared" si="65"/>
        <v>3</v>
      </c>
      <c r="AT85" s="13">
        <f t="shared" si="61"/>
        <v>5.6374247395911396E-2</v>
      </c>
      <c r="AU85" s="14">
        <f t="shared" si="55"/>
        <v>126.0760335549936</v>
      </c>
      <c r="AV85" s="12">
        <f t="shared" si="10"/>
        <v>3</v>
      </c>
      <c r="AW85" s="15">
        <f t="shared" si="12"/>
        <v>7.8704778414119981E-3</v>
      </c>
      <c r="AX85" s="15">
        <f t="shared" si="8"/>
        <v>3</v>
      </c>
      <c r="AY85" s="15">
        <f t="shared" si="56"/>
        <v>3.8760000000000003E-2</v>
      </c>
      <c r="AZ85" s="12">
        <f t="shared" si="66"/>
        <v>2.549999999999998</v>
      </c>
      <c r="BA85" s="13">
        <f t="shared" si="50"/>
        <v>1.7430373729891253E-3</v>
      </c>
      <c r="BB85" s="12">
        <f t="shared" si="67"/>
        <v>2.549999999999998</v>
      </c>
      <c r="BC85" s="13">
        <f t="shared" si="50"/>
        <v>6.4295720486126726E-3</v>
      </c>
    </row>
    <row r="86" spans="23:55" ht="15" customHeight="1" x14ac:dyDescent="0.45">
      <c r="AI86" s="15"/>
      <c r="AJ86" s="12">
        <f t="shared" si="62"/>
        <v>2.7718399999999983</v>
      </c>
      <c r="AK86" s="13">
        <f t="shared" si="58"/>
        <v>1.0415105474000604E-2</v>
      </c>
      <c r="AL86" s="14">
        <f t="shared" si="52"/>
        <v>19.884252001875467</v>
      </c>
      <c r="AM86" s="12">
        <f t="shared" si="63"/>
        <v>3</v>
      </c>
      <c r="AN86" s="13">
        <f t="shared" si="59"/>
        <v>1.1805716762117998E-2</v>
      </c>
      <c r="AO86" s="14">
        <f t="shared" si="53"/>
        <v>26.402444580563717</v>
      </c>
      <c r="AP86" s="12">
        <f t="shared" si="64"/>
        <v>3</v>
      </c>
      <c r="AQ86" s="13">
        <f t="shared" si="60"/>
        <v>3.9606655213655868E-2</v>
      </c>
      <c r="AR86" s="14">
        <f t="shared" si="54"/>
        <v>88.576792105965993</v>
      </c>
      <c r="AS86" s="12">
        <f t="shared" si="65"/>
        <v>3</v>
      </c>
      <c r="AT86" s="13">
        <f t="shared" si="61"/>
        <v>5.6374247395911396E-2</v>
      </c>
      <c r="AU86" s="14">
        <f t="shared" si="55"/>
        <v>126.0760335549936</v>
      </c>
      <c r="AV86" s="12">
        <f t="shared" si="10"/>
        <v>3</v>
      </c>
      <c r="AW86" s="15">
        <f t="shared" si="12"/>
        <v>7.8704778414119981E-3</v>
      </c>
      <c r="AX86" s="15">
        <f t="shared" si="8"/>
        <v>3</v>
      </c>
      <c r="AY86" s="15">
        <f t="shared" si="56"/>
        <v>3.8760000000000003E-2</v>
      </c>
      <c r="AZ86" s="12">
        <f t="shared" si="66"/>
        <v>2.5999999999999979</v>
      </c>
      <c r="BA86" s="13">
        <f t="shared" si="50"/>
        <v>1.6766420884410927E-3</v>
      </c>
      <c r="BB86" s="12">
        <f t="shared" si="67"/>
        <v>2.5999999999999979</v>
      </c>
      <c r="BC86" s="13">
        <f t="shared" si="50"/>
        <v>6.1846586162875592E-3</v>
      </c>
    </row>
    <row r="87" spans="23:55" ht="15" customHeight="1" x14ac:dyDescent="0.45">
      <c r="AI87" s="15"/>
      <c r="AJ87" s="12">
        <f t="shared" si="62"/>
        <v>2.8003599999999982</v>
      </c>
      <c r="AK87" s="13">
        <f t="shared" si="58"/>
        <v>1.0204042448976922E-2</v>
      </c>
      <c r="AL87" s="14">
        <f t="shared" si="52"/>
        <v>19.884252001875467</v>
      </c>
      <c r="AM87" s="12">
        <f t="shared" si="63"/>
        <v>3</v>
      </c>
      <c r="AN87" s="13">
        <f t="shared" si="59"/>
        <v>1.1805716762117998E-2</v>
      </c>
      <c r="AO87" s="14">
        <f t="shared" si="53"/>
        <v>26.402444580563717</v>
      </c>
      <c r="AP87" s="12">
        <f t="shared" si="64"/>
        <v>3</v>
      </c>
      <c r="AQ87" s="13">
        <f t="shared" si="60"/>
        <v>3.9606655213655868E-2</v>
      </c>
      <c r="AR87" s="14">
        <f t="shared" si="54"/>
        <v>88.576792105965993</v>
      </c>
      <c r="AS87" s="12">
        <f t="shared" si="65"/>
        <v>3</v>
      </c>
      <c r="AT87" s="13">
        <f t="shared" si="61"/>
        <v>5.6374247395911396E-2</v>
      </c>
      <c r="AU87" s="14">
        <f t="shared" si="55"/>
        <v>126.0760335549936</v>
      </c>
      <c r="AV87" s="12">
        <f t="shared" si="10"/>
        <v>3</v>
      </c>
      <c r="AW87" s="15">
        <f t="shared" si="12"/>
        <v>7.8704778414119981E-3</v>
      </c>
      <c r="AX87" s="15">
        <f t="shared" si="8"/>
        <v>3</v>
      </c>
      <c r="AY87" s="15">
        <f t="shared" si="56"/>
        <v>3.8760000000000003E-2</v>
      </c>
      <c r="AZ87" s="12">
        <f t="shared" si="66"/>
        <v>2.6499999999999977</v>
      </c>
      <c r="BA87" s="13">
        <f t="shared" si="50"/>
        <v>1.6139694578656872E-3</v>
      </c>
      <c r="BB87" s="12">
        <f t="shared" si="67"/>
        <v>2.6499999999999977</v>
      </c>
      <c r="BC87" s="13">
        <f t="shared" si="50"/>
        <v>5.9534770019371887E-3</v>
      </c>
    </row>
    <row r="88" spans="23:55" ht="15" customHeight="1" x14ac:dyDescent="0.45">
      <c r="AI88" s="15"/>
      <c r="AJ88" s="12">
        <f t="shared" si="62"/>
        <v>2.8288799999999981</v>
      </c>
      <c r="AK88" s="13">
        <f t="shared" si="58"/>
        <v>9.9993308303061579E-3</v>
      </c>
      <c r="AL88" s="14">
        <f t="shared" si="52"/>
        <v>19.884252001875467</v>
      </c>
      <c r="AM88" s="12">
        <f t="shared" si="63"/>
        <v>3</v>
      </c>
      <c r="AN88" s="13">
        <f t="shared" si="59"/>
        <v>1.1805716762117998E-2</v>
      </c>
      <c r="AO88" s="14">
        <f t="shared" si="53"/>
        <v>26.402444580563717</v>
      </c>
      <c r="AP88" s="12">
        <f t="shared" si="64"/>
        <v>3</v>
      </c>
      <c r="AQ88" s="13">
        <f t="shared" si="60"/>
        <v>3.9606655213655868E-2</v>
      </c>
      <c r="AR88" s="14">
        <f t="shared" si="54"/>
        <v>88.576792105965993</v>
      </c>
      <c r="AS88" s="12">
        <f t="shared" si="65"/>
        <v>3</v>
      </c>
      <c r="AT88" s="13">
        <f t="shared" si="61"/>
        <v>5.6374247395911396E-2</v>
      </c>
      <c r="AU88" s="14">
        <f t="shared" si="55"/>
        <v>126.0760335549936</v>
      </c>
      <c r="AV88" s="12">
        <f t="shared" si="10"/>
        <v>3</v>
      </c>
      <c r="AW88" s="15">
        <f t="shared" si="12"/>
        <v>7.8704778414119981E-3</v>
      </c>
      <c r="AX88" s="15">
        <f t="shared" si="8"/>
        <v>3</v>
      </c>
      <c r="AY88" s="15">
        <f t="shared" si="56"/>
        <v>3.8760000000000003E-2</v>
      </c>
      <c r="AZ88" s="12">
        <f t="shared" si="66"/>
        <v>2.6999999999999975</v>
      </c>
      <c r="BA88" s="13">
        <f t="shared" si="50"/>
        <v>1.5547462987464732E-3</v>
      </c>
      <c r="BB88" s="12">
        <f t="shared" si="67"/>
        <v>2.6999999999999975</v>
      </c>
      <c r="BC88" s="13">
        <f t="shared" si="50"/>
        <v>5.7350195124971073E-3</v>
      </c>
    </row>
    <row r="89" spans="23:55" ht="15" customHeight="1" x14ac:dyDescent="0.45">
      <c r="AI89" s="15"/>
      <c r="AJ89" s="12">
        <f t="shared" si="62"/>
        <v>2.8573999999999979</v>
      </c>
      <c r="AK89" s="13">
        <f t="shared" si="58"/>
        <v>9.8007183116381024E-3</v>
      </c>
      <c r="AL89" s="14">
        <f t="shared" si="52"/>
        <v>19.88425200187547</v>
      </c>
      <c r="AM89" s="12">
        <f t="shared" si="63"/>
        <v>3</v>
      </c>
      <c r="AN89" s="13">
        <f t="shared" si="59"/>
        <v>1.1805716762117998E-2</v>
      </c>
      <c r="AO89" s="14">
        <f t="shared" si="53"/>
        <v>26.402444580563717</v>
      </c>
      <c r="AP89" s="12">
        <f t="shared" si="64"/>
        <v>3</v>
      </c>
      <c r="AQ89" s="13">
        <f t="shared" si="60"/>
        <v>3.9606655213655868E-2</v>
      </c>
      <c r="AR89" s="14">
        <f t="shared" si="54"/>
        <v>88.576792105965993</v>
      </c>
      <c r="AS89" s="12">
        <f t="shared" si="65"/>
        <v>3</v>
      </c>
      <c r="AT89" s="13">
        <f t="shared" si="61"/>
        <v>5.6374247395911396E-2</v>
      </c>
      <c r="AU89" s="14">
        <f t="shared" si="55"/>
        <v>126.0760335549936</v>
      </c>
      <c r="AV89" s="12">
        <f t="shared" si="10"/>
        <v>3</v>
      </c>
      <c r="AW89" s="15">
        <f t="shared" si="12"/>
        <v>7.8704778414119981E-3</v>
      </c>
      <c r="AX89" s="15">
        <f t="shared" si="8"/>
        <v>3</v>
      </c>
      <c r="AY89" s="15">
        <f t="shared" si="56"/>
        <v>3.8760000000000003E-2</v>
      </c>
      <c r="AZ89" s="12">
        <f t="shared" si="66"/>
        <v>2.7499999999999973</v>
      </c>
      <c r="BA89" s="13">
        <f t="shared" si="50"/>
        <v>1.4987240354197408E-3</v>
      </c>
      <c r="BB89" s="12">
        <f t="shared" si="67"/>
        <v>2.7499999999999973</v>
      </c>
      <c r="BC89" s="13">
        <f t="shared" si="50"/>
        <v>5.5283692226253105E-3</v>
      </c>
    </row>
    <row r="90" spans="23:55" ht="15" customHeight="1" x14ac:dyDescent="0.45">
      <c r="AI90" s="15"/>
      <c r="AJ90" s="12">
        <f t="shared" si="62"/>
        <v>2.8859199999999978</v>
      </c>
      <c r="AK90" s="13">
        <f t="shared" si="58"/>
        <v>9.6079649917497536E-3</v>
      </c>
      <c r="AL90" s="14">
        <f t="shared" si="52"/>
        <v>19.88425200187547</v>
      </c>
      <c r="AM90" s="12">
        <f t="shared" si="63"/>
        <v>3</v>
      </c>
      <c r="AN90" s="13">
        <f t="shared" si="59"/>
        <v>1.1805716762117998E-2</v>
      </c>
      <c r="AO90" s="14">
        <f t="shared" si="53"/>
        <v>26.402444580563717</v>
      </c>
      <c r="AP90" s="12">
        <f t="shared" si="64"/>
        <v>3</v>
      </c>
      <c r="AQ90" s="13">
        <f t="shared" si="60"/>
        <v>3.9606655213655868E-2</v>
      </c>
      <c r="AR90" s="14">
        <f t="shared" si="54"/>
        <v>88.576792105965993</v>
      </c>
      <c r="AS90" s="12">
        <f t="shared" si="65"/>
        <v>3</v>
      </c>
      <c r="AT90" s="13">
        <f t="shared" si="61"/>
        <v>5.6374247395911396E-2</v>
      </c>
      <c r="AU90" s="14">
        <f t="shared" si="55"/>
        <v>126.0760335549936</v>
      </c>
      <c r="AV90" s="12">
        <f t="shared" si="10"/>
        <v>3</v>
      </c>
      <c r="AW90" s="15">
        <f t="shared" si="12"/>
        <v>7.8704778414119981E-3</v>
      </c>
      <c r="AX90" s="15">
        <f t="shared" si="8"/>
        <v>3</v>
      </c>
      <c r="AY90" s="15">
        <f t="shared" si="56"/>
        <v>3.8760000000000003E-2</v>
      </c>
      <c r="AZ90" s="12">
        <f t="shared" si="66"/>
        <v>2.7999999999999972</v>
      </c>
      <c r="BA90" s="13">
        <f t="shared" si="50"/>
        <v>1.4456760864619634E-3</v>
      </c>
      <c r="BB90" s="12">
        <f t="shared" si="67"/>
        <v>2.7999999999999972</v>
      </c>
      <c r="BC90" s="13">
        <f t="shared" si="50"/>
        <v>5.3326903375132554E-3</v>
      </c>
    </row>
    <row r="91" spans="23:55" ht="15" customHeight="1" x14ac:dyDescent="0.45">
      <c r="AI91" s="15"/>
      <c r="AJ91" s="12">
        <f t="shared" si="62"/>
        <v>2.9144399999999977</v>
      </c>
      <c r="AK91" s="13">
        <f t="shared" si="58"/>
        <v>9.4208426497717594E-3</v>
      </c>
      <c r="AL91" s="14">
        <f t="shared" si="52"/>
        <v>19.884252001875467</v>
      </c>
      <c r="AM91" s="12">
        <f t="shared" si="63"/>
        <v>3</v>
      </c>
      <c r="AN91" s="13">
        <f t="shared" si="59"/>
        <v>1.1805716762117998E-2</v>
      </c>
      <c r="AO91" s="14">
        <f t="shared" si="53"/>
        <v>26.402444580563717</v>
      </c>
      <c r="AP91" s="12">
        <f t="shared" si="64"/>
        <v>3</v>
      </c>
      <c r="AQ91" s="13">
        <f t="shared" si="60"/>
        <v>3.9606655213655868E-2</v>
      </c>
      <c r="AR91" s="14">
        <f t="shared" si="54"/>
        <v>88.576792105965993</v>
      </c>
      <c r="AS91" s="12">
        <f t="shared" si="65"/>
        <v>3</v>
      </c>
      <c r="AT91" s="13">
        <f t="shared" si="61"/>
        <v>5.6374247395911396E-2</v>
      </c>
      <c r="AU91" s="14">
        <f t="shared" si="55"/>
        <v>126.0760335549936</v>
      </c>
      <c r="AV91" s="12">
        <f t="shared" si="10"/>
        <v>3</v>
      </c>
      <c r="AW91" s="15">
        <f t="shared" si="12"/>
        <v>7.8704778414119981E-3</v>
      </c>
      <c r="AX91" s="15">
        <f t="shared" si="8"/>
        <v>3</v>
      </c>
      <c r="AY91" s="15">
        <f t="shared" si="56"/>
        <v>3.8760000000000003E-2</v>
      </c>
      <c r="AZ91" s="12">
        <f t="shared" si="66"/>
        <v>2.849999999999997</v>
      </c>
      <c r="BA91" s="13">
        <f t="shared" si="50"/>
        <v>1.3953955700660872E-3</v>
      </c>
      <c r="BB91" s="12">
        <f t="shared" si="67"/>
        <v>2.849999999999997</v>
      </c>
      <c r="BC91" s="13">
        <f t="shared" si="50"/>
        <v>5.1472197286677656E-3</v>
      </c>
    </row>
    <row r="92" spans="23:55" ht="15" customHeight="1" x14ac:dyDescent="0.45">
      <c r="AI92" s="15"/>
      <c r="AJ92" s="12">
        <f t="shared" si="62"/>
        <v>2.9429599999999976</v>
      </c>
      <c r="AK92" s="13">
        <f t="shared" si="58"/>
        <v>9.2391340693406682E-3</v>
      </c>
      <c r="AL92" s="14">
        <f t="shared" si="52"/>
        <v>19.884252001875467</v>
      </c>
      <c r="AM92" s="12">
        <f t="shared" si="63"/>
        <v>3</v>
      </c>
      <c r="AN92" s="13">
        <f t="shared" si="59"/>
        <v>1.1805716762117998E-2</v>
      </c>
      <c r="AO92" s="14">
        <f t="shared" si="53"/>
        <v>26.402444580563717</v>
      </c>
      <c r="AP92" s="12">
        <f t="shared" si="64"/>
        <v>3</v>
      </c>
      <c r="AQ92" s="13">
        <f t="shared" si="60"/>
        <v>3.9606655213655868E-2</v>
      </c>
      <c r="AR92" s="14">
        <f t="shared" si="54"/>
        <v>88.576792105965993</v>
      </c>
      <c r="AS92" s="12">
        <f t="shared" si="65"/>
        <v>3</v>
      </c>
      <c r="AT92" s="13">
        <f t="shared" si="61"/>
        <v>5.6374247395911396E-2</v>
      </c>
      <c r="AU92" s="14">
        <f t="shared" si="55"/>
        <v>126.0760335549936</v>
      </c>
      <c r="AV92" s="12">
        <f t="shared" si="10"/>
        <v>3</v>
      </c>
      <c r="AW92" s="15">
        <f t="shared" si="12"/>
        <v>7.8704778414119981E-3</v>
      </c>
      <c r="AX92" s="15">
        <f t="shared" si="8"/>
        <v>3</v>
      </c>
      <c r="AY92" s="15">
        <f t="shared" si="56"/>
        <v>3.8760000000000003E-2</v>
      </c>
      <c r="AZ92" s="12">
        <f t="shared" si="66"/>
        <v>2.8999999999999968</v>
      </c>
      <c r="BA92" s="13">
        <f t="shared" si="50"/>
        <v>1.3476932839312479E-3</v>
      </c>
      <c r="BB92" s="12">
        <f t="shared" si="67"/>
        <v>2.8999999999999968</v>
      </c>
      <c r="BC92" s="13">
        <f t="shared" si="50"/>
        <v>4.9712594822953543E-3</v>
      </c>
    </row>
    <row r="93" spans="23:55" ht="15" customHeight="1" x14ac:dyDescent="0.45">
      <c r="AI93" s="15"/>
      <c r="AJ93" s="12">
        <f t="shared" si="62"/>
        <v>2.9714799999999975</v>
      </c>
      <c r="AK93" s="13">
        <f t="shared" si="58"/>
        <v>9.0626324079385832E-3</v>
      </c>
      <c r="AL93" s="14">
        <f t="shared" si="52"/>
        <v>19.88425200187547</v>
      </c>
      <c r="AM93" s="12">
        <f t="shared" si="63"/>
        <v>3</v>
      </c>
      <c r="AN93" s="13">
        <f t="shared" si="59"/>
        <v>1.1805716762117998E-2</v>
      </c>
      <c r="AO93" s="14">
        <f t="shared" si="53"/>
        <v>26.402444580563717</v>
      </c>
      <c r="AP93" s="12">
        <f t="shared" si="64"/>
        <v>3</v>
      </c>
      <c r="AQ93" s="13">
        <f t="shared" si="60"/>
        <v>3.9606655213655868E-2</v>
      </c>
      <c r="AR93" s="14">
        <f t="shared" si="54"/>
        <v>88.576792105965993</v>
      </c>
      <c r="AS93" s="12">
        <f t="shared" si="65"/>
        <v>3</v>
      </c>
      <c r="AT93" s="13">
        <f t="shared" si="61"/>
        <v>5.6374247395911396E-2</v>
      </c>
      <c r="AU93" s="14">
        <f t="shared" si="55"/>
        <v>126.0760335549936</v>
      </c>
      <c r="AV93" s="12">
        <f t="shared" si="10"/>
        <v>3</v>
      </c>
      <c r="AW93" s="15">
        <f t="shared" si="12"/>
        <v>7.8704778414119981E-3</v>
      </c>
      <c r="AX93" s="15">
        <f t="shared" si="8"/>
        <v>3</v>
      </c>
      <c r="AY93" s="15">
        <f t="shared" si="56"/>
        <v>3.8760000000000003E-2</v>
      </c>
      <c r="AZ93" s="12">
        <f t="shared" si="66"/>
        <v>2.9499999999999966</v>
      </c>
      <c r="BA93" s="13">
        <f t="shared" si="50"/>
        <v>1.3023959227649292E-3</v>
      </c>
      <c r="BB93" s="12">
        <f t="shared" si="67"/>
        <v>2.9499999999999966</v>
      </c>
      <c r="BC93" s="13">
        <f t="shared" si="50"/>
        <v>4.8041703241716678E-3</v>
      </c>
    </row>
    <row r="94" spans="23:55" ht="15" customHeight="1" x14ac:dyDescent="0.45">
      <c r="AI94" s="15" t="s">
        <v>77</v>
      </c>
      <c r="AJ94" s="12">
        <v>3</v>
      </c>
      <c r="AK94" s="13">
        <f t="shared" si="58"/>
        <v>8.8911406079999998E-3</v>
      </c>
      <c r="AL94" s="14">
        <f t="shared" si="52"/>
        <v>19.884252001875467</v>
      </c>
      <c r="AM94" s="12">
        <v>3</v>
      </c>
      <c r="AN94" s="13">
        <f t="shared" si="59"/>
        <v>1.1805716762117998E-2</v>
      </c>
      <c r="AO94" s="14">
        <f t="shared" si="53"/>
        <v>26.402444580563717</v>
      </c>
      <c r="AP94" s="12">
        <v>3</v>
      </c>
      <c r="AQ94" s="13">
        <f>AQ$12*AP$12*AP$53/AP94^2*IF(AND($AH$33="interm.",$AH$74="interm."),1,$AA$7/$AA$6)</f>
        <v>3.9606655213655868E-2</v>
      </c>
      <c r="AR94" s="14">
        <f t="shared" si="54"/>
        <v>88.576792105965993</v>
      </c>
      <c r="AS94" s="12">
        <v>3</v>
      </c>
      <c r="AT94" s="13">
        <f t="shared" si="61"/>
        <v>5.6374247395911396E-2</v>
      </c>
      <c r="AU94" s="14">
        <f t="shared" si="55"/>
        <v>126.0760335549936</v>
      </c>
      <c r="AV94" s="12">
        <f t="shared" si="10"/>
        <v>3</v>
      </c>
      <c r="AW94" s="15">
        <f t="shared" si="12"/>
        <v>7.8704778414119981E-3</v>
      </c>
      <c r="AX94" s="15">
        <f t="shared" si="8"/>
        <v>3</v>
      </c>
      <c r="AY94" s="15">
        <f t="shared" si="56"/>
        <v>3.8760000000000003E-2</v>
      </c>
      <c r="AZ94" s="12">
        <v>3</v>
      </c>
      <c r="BA94" s="13">
        <f t="shared" si="50"/>
        <v>1.2593445019846411E-3</v>
      </c>
      <c r="BB94" s="12">
        <v>3</v>
      </c>
      <c r="BC94" s="13">
        <f t="shared" si="50"/>
        <v>4.6453658051226485E-3</v>
      </c>
    </row>
    <row r="95" spans="23:55" ht="15" customHeight="1" x14ac:dyDescent="0.45">
      <c r="AI95" s="15"/>
      <c r="AJ95" s="12">
        <f>AJ94+(AJ$120-AJ$94)/26</f>
        <v>3.0576923076923075</v>
      </c>
      <c r="AK95" s="13">
        <f t="shared" si="58"/>
        <v>8.5587911014709875E-3</v>
      </c>
      <c r="AL95" s="14">
        <f t="shared" si="52"/>
        <v>19.884252001875467</v>
      </c>
      <c r="AM95" s="12">
        <f>AM94+(AM$120-AM$94)/26</f>
        <v>3.0576923076923075</v>
      </c>
      <c r="AN95" s="13">
        <f t="shared" si="59"/>
        <v>1.1364420834733739E-2</v>
      </c>
      <c r="AO95" s="14">
        <f t="shared" si="53"/>
        <v>26.402444580563717</v>
      </c>
      <c r="AP95" s="12">
        <f>AP94+(AP$120-AP$94)/26</f>
        <v>3.0576923076923075</v>
      </c>
      <c r="AQ95" s="13">
        <f t="shared" ref="AQ95:AQ120" si="68">AQ$12*AP$12*AP$53/AP95^2*IF(AND($AH$33="interm.",$AH$74="interm."),1,$AA$7/$AA$6)</f>
        <v>3.8126164363732819E-2</v>
      </c>
      <c r="AR95" s="14">
        <f t="shared" si="54"/>
        <v>88.576792105966007</v>
      </c>
      <c r="AS95" s="12">
        <f>AS94+(AS$120-AS$94)/26</f>
        <v>3.0576923076923075</v>
      </c>
      <c r="AT95" s="13">
        <f t="shared" si="61"/>
        <v>5.4266986457295996E-2</v>
      </c>
      <c r="AU95" s="14">
        <f t="shared" si="55"/>
        <v>126.07603355499359</v>
      </c>
      <c r="AV95" s="12">
        <f t="shared" si="10"/>
        <v>3.0576923076923075</v>
      </c>
      <c r="AW95" s="15">
        <f t="shared" si="12"/>
        <v>7.5762805564891589E-3</v>
      </c>
      <c r="AX95" s="15">
        <f t="shared" si="8"/>
        <v>3.0576923076923075</v>
      </c>
      <c r="AY95" s="15">
        <f t="shared" si="56"/>
        <v>3.8760000000000003E-2</v>
      </c>
      <c r="AZ95" s="12"/>
      <c r="BA95" s="15"/>
      <c r="BB95" s="12"/>
      <c r="BC95" s="15"/>
    </row>
    <row r="96" spans="23:55" ht="15" customHeight="1" x14ac:dyDescent="0.45">
      <c r="AJ96" s="12">
        <f t="shared" ref="AJ96:AJ119" si="69">AJ95+(AJ$120-AJ$94)/26</f>
        <v>3.115384615384615</v>
      </c>
      <c r="AK96" s="13">
        <f t="shared" si="58"/>
        <v>8.244733952000002E-3</v>
      </c>
      <c r="AL96" s="14">
        <f t="shared" si="52"/>
        <v>19.88425200187547</v>
      </c>
      <c r="AM96" s="12">
        <f t="shared" ref="AM96:AM119" si="70">AM95+(AM$120-AM$94)/26</f>
        <v>3.115384615384615</v>
      </c>
      <c r="AN96" s="13">
        <f t="shared" si="59"/>
        <v>1.0947413623033976E-2</v>
      </c>
      <c r="AO96" s="14">
        <f t="shared" si="53"/>
        <v>26.402444580563717</v>
      </c>
      <c r="AP96" s="12">
        <f t="shared" ref="AP96:AP119" si="71">AP95+(AP$120-AP$94)/26</f>
        <v>3.115384615384615</v>
      </c>
      <c r="AQ96" s="13">
        <f t="shared" si="68"/>
        <v>3.6727159018424375E-2</v>
      </c>
      <c r="AR96" s="14">
        <f t="shared" si="54"/>
        <v>88.576792105965993</v>
      </c>
      <c r="AS96" s="12">
        <f t="shared" ref="AS96:AS119" si="72">AS95+(AS$120-AS$94)/26</f>
        <v>3.115384615384615</v>
      </c>
      <c r="AT96" s="13">
        <f t="shared" si="61"/>
        <v>5.2275708147648987E-2</v>
      </c>
      <c r="AU96" s="14">
        <f t="shared" si="55"/>
        <v>126.07603355499359</v>
      </c>
      <c r="AV96" s="12">
        <f t="shared" si="10"/>
        <v>3.115384615384615</v>
      </c>
      <c r="AW96" s="15">
        <f t="shared" si="12"/>
        <v>7.2982757486893179E-3</v>
      </c>
      <c r="AX96" s="15">
        <f t="shared" si="8"/>
        <v>3.115384615384615</v>
      </c>
      <c r="AY96" s="15">
        <f t="shared" si="56"/>
        <v>3.8760000000000003E-2</v>
      </c>
      <c r="AZ96" s="12"/>
      <c r="BA96" s="15"/>
      <c r="BB96" s="12"/>
      <c r="BC96" s="15"/>
    </row>
    <row r="97" spans="31:55" ht="15" customHeight="1" x14ac:dyDescent="0.45">
      <c r="AI97" s="15"/>
      <c r="AJ97" s="12">
        <f t="shared" si="69"/>
        <v>3.1730769230769225</v>
      </c>
      <c r="AK97" s="13">
        <f t="shared" si="58"/>
        <v>7.9476509765395061E-3</v>
      </c>
      <c r="AL97" s="14">
        <f t="shared" si="52"/>
        <v>19.884252001875467</v>
      </c>
      <c r="AM97" s="12">
        <f t="shared" si="70"/>
        <v>3.1730769230769225</v>
      </c>
      <c r="AN97" s="13">
        <f t="shared" si="59"/>
        <v>1.0552944834633746E-2</v>
      </c>
      <c r="AO97" s="14">
        <f t="shared" si="53"/>
        <v>26.402444580563717</v>
      </c>
      <c r="AP97" s="12">
        <f t="shared" si="71"/>
        <v>3.1730769230769225</v>
      </c>
      <c r="AQ97" s="13">
        <f t="shared" si="68"/>
        <v>3.5403767172801817E-2</v>
      </c>
      <c r="AR97" s="14">
        <f t="shared" si="54"/>
        <v>88.576792105965993</v>
      </c>
      <c r="AS97" s="12">
        <f t="shared" si="72"/>
        <v>3.1730769230769225</v>
      </c>
      <c r="AT97" s="13">
        <f t="shared" si="61"/>
        <v>5.039205453175024E-2</v>
      </c>
      <c r="AU97" s="14">
        <f t="shared" si="55"/>
        <v>126.0760335549936</v>
      </c>
      <c r="AV97" s="12">
        <f t="shared" si="10"/>
        <v>3.1730769230769225</v>
      </c>
      <c r="AW97" s="15">
        <f t="shared" si="12"/>
        <v>7.0352965564224974E-3</v>
      </c>
      <c r="AX97" s="15">
        <f t="shared" si="8"/>
        <v>3.1730769230769225</v>
      </c>
      <c r="AY97" s="15">
        <f t="shared" si="56"/>
        <v>3.8760000000000003E-2</v>
      </c>
      <c r="AZ97" s="12"/>
      <c r="BA97" s="15"/>
      <c r="BB97" s="12"/>
      <c r="BC97" s="15"/>
    </row>
    <row r="98" spans="31:55" ht="15" customHeight="1" x14ac:dyDescent="0.45">
      <c r="AI98" s="15"/>
      <c r="AJ98" s="12">
        <f t="shared" si="69"/>
        <v>3.2307692307692299</v>
      </c>
      <c r="AK98" s="13">
        <f t="shared" si="58"/>
        <v>7.6663406262857175E-3</v>
      </c>
      <c r="AL98" s="14">
        <f t="shared" si="52"/>
        <v>19.884252001875467</v>
      </c>
      <c r="AM98" s="12">
        <f t="shared" si="70"/>
        <v>3.2307692307692299</v>
      </c>
      <c r="AN98" s="13">
        <f t="shared" si="59"/>
        <v>1.0179419044887462E-2</v>
      </c>
      <c r="AO98" s="14">
        <f t="shared" si="53"/>
        <v>26.402444580563717</v>
      </c>
      <c r="AP98" s="12">
        <f t="shared" si="71"/>
        <v>3.2307692307692299</v>
      </c>
      <c r="AQ98" s="13">
        <f t="shared" si="68"/>
        <v>3.4150636383203287E-2</v>
      </c>
      <c r="AR98" s="14">
        <f t="shared" si="54"/>
        <v>88.576792105965993</v>
      </c>
      <c r="AS98" s="12">
        <f t="shared" si="72"/>
        <v>3.2307692307692299</v>
      </c>
      <c r="AT98" s="13">
        <f t="shared" si="61"/>
        <v>4.8608407193413417E-2</v>
      </c>
      <c r="AU98" s="14">
        <f t="shared" si="55"/>
        <v>126.07603355499359</v>
      </c>
      <c r="AV98" s="12">
        <f t="shared" si="10"/>
        <v>3.2307692307692299</v>
      </c>
      <c r="AW98" s="15">
        <f t="shared" si="12"/>
        <v>6.7862793632583081E-3</v>
      </c>
      <c r="AX98" s="15">
        <f t="shared" si="8"/>
        <v>3.2307692307692299</v>
      </c>
      <c r="AY98" s="15">
        <f t="shared" si="56"/>
        <v>3.8760000000000003E-2</v>
      </c>
      <c r="AZ98" s="12"/>
      <c r="BA98" s="15"/>
      <c r="BB98" s="12"/>
      <c r="BC98" s="15"/>
    </row>
    <row r="99" spans="31:55" ht="15" customHeight="1" x14ac:dyDescent="0.45">
      <c r="AI99" s="15"/>
      <c r="AJ99" s="12">
        <f t="shared" si="69"/>
        <v>3.2884615384615374</v>
      </c>
      <c r="AK99" s="13">
        <f t="shared" si="58"/>
        <v>7.3997058184155171E-3</v>
      </c>
      <c r="AL99" s="14">
        <f t="shared" si="52"/>
        <v>19.88425200187547</v>
      </c>
      <c r="AM99" s="12">
        <f t="shared" si="70"/>
        <v>3.2884615384615374</v>
      </c>
      <c r="AN99" s="13">
        <f t="shared" si="59"/>
        <v>9.8253795397867313E-3</v>
      </c>
      <c r="AO99" s="14">
        <f t="shared" si="53"/>
        <v>26.402444580563717</v>
      </c>
      <c r="AP99" s="12">
        <f t="shared" si="71"/>
        <v>3.2884615384615374</v>
      </c>
      <c r="AQ99" s="13">
        <f t="shared" si="68"/>
        <v>3.2962879562242392E-2</v>
      </c>
      <c r="AR99" s="14">
        <f t="shared" si="54"/>
        <v>88.576792105966007</v>
      </c>
      <c r="AS99" s="12">
        <f t="shared" si="72"/>
        <v>3.2884615384615374</v>
      </c>
      <c r="AT99" s="13">
        <f t="shared" si="61"/>
        <v>4.6917810082654512E-2</v>
      </c>
      <c r="AU99" s="14">
        <f t="shared" si="55"/>
        <v>126.07603355499359</v>
      </c>
      <c r="AV99" s="12">
        <f t="shared" si="10"/>
        <v>3.2884615384615374</v>
      </c>
      <c r="AW99" s="15">
        <f t="shared" si="12"/>
        <v>6.5502530265244873E-3</v>
      </c>
      <c r="AX99" s="15">
        <f t="shared" si="8"/>
        <v>3.2884615384615374</v>
      </c>
      <c r="AY99" s="15">
        <f t="shared" si="56"/>
        <v>3.8760000000000003E-2</v>
      </c>
      <c r="AZ99" s="12"/>
      <c r="BA99" s="15"/>
      <c r="BB99" s="12"/>
      <c r="BC99" s="15"/>
    </row>
    <row r="100" spans="31:55" ht="15" customHeight="1" x14ac:dyDescent="0.45">
      <c r="AI100" s="15"/>
      <c r="AJ100" s="12">
        <f t="shared" si="69"/>
        <v>3.3461538461538449</v>
      </c>
      <c r="AK100" s="13">
        <f t="shared" si="58"/>
        <v>7.146743223552918E-3</v>
      </c>
      <c r="AL100" s="14">
        <f t="shared" si="52"/>
        <v>19.88425200187547</v>
      </c>
      <c r="AM100" s="12">
        <f t="shared" si="70"/>
        <v>3.3461538461538449</v>
      </c>
      <c r="AN100" s="13">
        <f t="shared" si="59"/>
        <v>9.4894940917856982E-3</v>
      </c>
      <c r="AO100" s="14">
        <f t="shared" si="53"/>
        <v>26.402444580563717</v>
      </c>
      <c r="AP100" s="12">
        <f t="shared" si="71"/>
        <v>3.3461538461538449</v>
      </c>
      <c r="AQ100" s="13">
        <f t="shared" si="68"/>
        <v>3.1836027258539103E-2</v>
      </c>
      <c r="AR100" s="14">
        <f t="shared" si="54"/>
        <v>88.576792105965993</v>
      </c>
      <c r="AS100" s="12">
        <f t="shared" si="72"/>
        <v>3.3461538461538449</v>
      </c>
      <c r="AT100" s="13">
        <f t="shared" si="61"/>
        <v>4.5313901592908594E-2</v>
      </c>
      <c r="AU100" s="14">
        <f t="shared" si="55"/>
        <v>126.07603355499359</v>
      </c>
      <c r="AV100" s="12">
        <f t="shared" si="10"/>
        <v>3.3461538461538449</v>
      </c>
      <c r="AW100" s="15">
        <f t="shared" si="12"/>
        <v>6.3263293945237985E-3</v>
      </c>
      <c r="AX100" s="15">
        <f t="shared" si="8"/>
        <v>3.3461538461538449</v>
      </c>
      <c r="AY100" s="15">
        <f t="shared" si="56"/>
        <v>3.8760000000000003E-2</v>
      </c>
      <c r="AZ100" s="12"/>
      <c r="BA100" s="15"/>
      <c r="BB100" s="12"/>
      <c r="BC100" s="15"/>
    </row>
    <row r="101" spans="31:55" ht="15" customHeight="1" x14ac:dyDescent="0.45">
      <c r="AI101" s="15"/>
      <c r="AJ101" s="12">
        <f t="shared" si="69"/>
        <v>3.4038461538461524</v>
      </c>
      <c r="AK101" s="13">
        <f t="shared" si="58"/>
        <v>6.9065338132812473E-3</v>
      </c>
      <c r="AL101" s="14">
        <f t="shared" si="52"/>
        <v>19.88425200187547</v>
      </c>
      <c r="AM101" s="12">
        <f t="shared" si="70"/>
        <v>3.4038461538461524</v>
      </c>
      <c r="AN101" s="13">
        <f t="shared" si="59"/>
        <v>9.1705424087236698E-3</v>
      </c>
      <c r="AO101" s="14">
        <f t="shared" si="53"/>
        <v>26.402444580563717</v>
      </c>
      <c r="AP101" s="12">
        <f t="shared" si="71"/>
        <v>3.4038461538461524</v>
      </c>
      <c r="AQ101" s="13">
        <f t="shared" si="68"/>
        <v>3.0765985549475884E-2</v>
      </c>
      <c r="AR101" s="14">
        <f t="shared" si="54"/>
        <v>88.576792105965993</v>
      </c>
      <c r="AS101" s="12">
        <f t="shared" si="72"/>
        <v>3.4038461538461524</v>
      </c>
      <c r="AT101" s="13">
        <f t="shared" si="61"/>
        <v>4.3790854627562353E-2</v>
      </c>
      <c r="AU101" s="14">
        <f t="shared" si="55"/>
        <v>126.07603355499359</v>
      </c>
      <c r="AV101" s="12">
        <f t="shared" si="10"/>
        <v>3.4038461538461524</v>
      </c>
      <c r="AW101" s="15">
        <f t="shared" si="12"/>
        <v>6.1136949391491129E-3</v>
      </c>
      <c r="AX101" s="15">
        <f t="shared" si="8"/>
        <v>3.4038461538461524</v>
      </c>
      <c r="AY101" s="15">
        <f t="shared" si="56"/>
        <v>3.8760000000000003E-2</v>
      </c>
      <c r="AZ101" s="12"/>
      <c r="BA101" s="15"/>
      <c r="BB101" s="12"/>
      <c r="BC101" s="15"/>
    </row>
    <row r="102" spans="31:55" ht="15" customHeight="1" x14ac:dyDescent="0.45">
      <c r="AI102" s="15"/>
      <c r="AJ102" s="12">
        <f t="shared" si="69"/>
        <v>3.4615384615384599</v>
      </c>
      <c r="AK102" s="13">
        <f t="shared" si="58"/>
        <v>6.6782345011200065E-3</v>
      </c>
      <c r="AL102" s="14">
        <f t="shared" si="52"/>
        <v>19.884252001875467</v>
      </c>
      <c r="AM102" s="12">
        <f t="shared" si="70"/>
        <v>3.4615384615384599</v>
      </c>
      <c r="AN102" s="13">
        <f t="shared" si="59"/>
        <v>8.8674050346575269E-3</v>
      </c>
      <c r="AO102" s="14">
        <f t="shared" si="53"/>
        <v>26.40244458056371</v>
      </c>
      <c r="AP102" s="12">
        <f t="shared" si="71"/>
        <v>3.4615384615384599</v>
      </c>
      <c r="AQ102" s="13">
        <f t="shared" si="68"/>
        <v>2.9748998804923769E-2</v>
      </c>
      <c r="AR102" s="14">
        <f t="shared" si="54"/>
        <v>88.576792105966007</v>
      </c>
      <c r="AS102" s="12">
        <f t="shared" si="72"/>
        <v>3.4615384615384599</v>
      </c>
      <c r="AT102" s="13">
        <f t="shared" si="61"/>
        <v>4.2343323599595709E-2</v>
      </c>
      <c r="AU102" s="14">
        <f t="shared" si="55"/>
        <v>126.07603355499359</v>
      </c>
      <c r="AV102" s="12">
        <f t="shared" si="10"/>
        <v>3.4615384615384599</v>
      </c>
      <c r="AW102" s="15">
        <f t="shared" si="12"/>
        <v>5.9116033564383516E-3</v>
      </c>
      <c r="AX102" s="15">
        <f t="shared" si="8"/>
        <v>3.4615384615384599</v>
      </c>
      <c r="AY102" s="15">
        <f t="shared" si="56"/>
        <v>3.8760000000000003E-2</v>
      </c>
      <c r="AZ102" s="12"/>
      <c r="BA102" s="15"/>
      <c r="BB102" s="12"/>
      <c r="BC102" s="15"/>
    </row>
    <row r="103" spans="31:55" ht="15" customHeight="1" x14ac:dyDescent="0.45">
      <c r="AI103" s="15"/>
      <c r="AJ103" s="12">
        <f t="shared" si="69"/>
        <v>3.5192307692307674</v>
      </c>
      <c r="AK103" s="13">
        <f t="shared" si="58"/>
        <v>6.4610707347573298E-3</v>
      </c>
      <c r="AL103" s="14">
        <f t="shared" si="52"/>
        <v>19.884252001875467</v>
      </c>
      <c r="AM103" s="12">
        <f t="shared" si="70"/>
        <v>3.5192307692307674</v>
      </c>
      <c r="AN103" s="13">
        <f t="shared" si="59"/>
        <v>8.5790535137777752E-3</v>
      </c>
      <c r="AO103" s="14">
        <f t="shared" si="53"/>
        <v>26.402444580563717</v>
      </c>
      <c r="AP103" s="12">
        <f t="shared" si="71"/>
        <v>3.5192307692307674</v>
      </c>
      <c r="AQ103" s="13">
        <f t="shared" si="68"/>
        <v>2.8781616688450841E-2</v>
      </c>
      <c r="AR103" s="14">
        <f t="shared" si="54"/>
        <v>88.576792105965993</v>
      </c>
      <c r="AS103" s="12">
        <f t="shared" si="72"/>
        <v>3.5192307692307674</v>
      </c>
      <c r="AT103" s="13">
        <f t="shared" si="61"/>
        <v>4.0966397462656429E-2</v>
      </c>
      <c r="AU103" s="14">
        <f t="shared" si="55"/>
        <v>126.07603355499359</v>
      </c>
      <c r="AV103" s="12">
        <f t="shared" si="10"/>
        <v>3.5192307692307674</v>
      </c>
      <c r="AW103" s="15">
        <f t="shared" si="12"/>
        <v>5.7193690091851832E-3</v>
      </c>
      <c r="AX103" s="15">
        <f t="shared" si="8"/>
        <v>3.5192307692307674</v>
      </c>
      <c r="AY103" s="15">
        <f t="shared" si="56"/>
        <v>3.8760000000000003E-2</v>
      </c>
      <c r="AZ103" s="12"/>
      <c r="BA103" s="15"/>
      <c r="BB103" s="12"/>
      <c r="BC103" s="15"/>
    </row>
    <row r="104" spans="31:55" ht="15" customHeight="1" x14ac:dyDescent="0.45">
      <c r="AI104" s="15"/>
      <c r="AJ104" s="12">
        <f t="shared" si="69"/>
        <v>3.5769230769230749</v>
      </c>
      <c r="AK104" s="13">
        <f t="shared" si="58"/>
        <v>6.2543299178022963E-3</v>
      </c>
      <c r="AL104" s="14">
        <f t="shared" si="52"/>
        <v>19.88425200187547</v>
      </c>
      <c r="AM104" s="12">
        <f t="shared" si="70"/>
        <v>3.5769230769230749</v>
      </c>
      <c r="AN104" s="13">
        <f t="shared" si="59"/>
        <v>8.3045416557666757E-3</v>
      </c>
      <c r="AO104" s="14">
        <f t="shared" si="53"/>
        <v>26.402444580563717</v>
      </c>
      <c r="AP104" s="12">
        <f t="shared" si="71"/>
        <v>3.5769230769230749</v>
      </c>
      <c r="AQ104" s="13">
        <f t="shared" si="68"/>
        <v>2.7860664853726739E-2</v>
      </c>
      <c r="AR104" s="14">
        <f t="shared" si="54"/>
        <v>88.576792105965993</v>
      </c>
      <c r="AS104" s="12">
        <f t="shared" si="72"/>
        <v>3.5769230769230749</v>
      </c>
      <c r="AT104" s="13">
        <f t="shared" si="61"/>
        <v>3.9655558001702548E-2</v>
      </c>
      <c r="AU104" s="14">
        <f t="shared" si="55"/>
        <v>126.0760335549936</v>
      </c>
      <c r="AV104" s="12">
        <f t="shared" si="10"/>
        <v>3.5769230769230749</v>
      </c>
      <c r="AW104" s="15">
        <f t="shared" si="12"/>
        <v>5.5363611038444505E-3</v>
      </c>
      <c r="AX104" s="15">
        <f t="shared" si="8"/>
        <v>3.5769230769230749</v>
      </c>
      <c r="AY104" s="15">
        <f t="shared" si="56"/>
        <v>3.8760000000000003E-2</v>
      </c>
      <c r="AZ104" s="12"/>
      <c r="BA104" s="15"/>
      <c r="BB104" s="12"/>
      <c r="BC104" s="15"/>
    </row>
    <row r="105" spans="31:55" ht="15" customHeight="1" x14ac:dyDescent="0.45">
      <c r="AI105" s="15"/>
      <c r="AJ105" s="12">
        <f t="shared" si="69"/>
        <v>3.6346153846153824</v>
      </c>
      <c r="AK105" s="13">
        <f t="shared" si="58"/>
        <v>6.057355556571436E-3</v>
      </c>
      <c r="AL105" s="14">
        <f t="shared" si="52"/>
        <v>19.884252001875467</v>
      </c>
      <c r="AM105" s="12">
        <f t="shared" si="70"/>
        <v>3.6346153846153824</v>
      </c>
      <c r="AN105" s="13">
        <f t="shared" si="59"/>
        <v>8.0429977638617044E-3</v>
      </c>
      <c r="AO105" s="14">
        <f t="shared" si="53"/>
        <v>26.40244458056371</v>
      </c>
      <c r="AP105" s="12">
        <f t="shared" si="71"/>
        <v>3.6346153846153824</v>
      </c>
      <c r="AQ105" s="13">
        <f t="shared" si="68"/>
        <v>2.6983218870679164E-2</v>
      </c>
      <c r="AR105" s="14">
        <f t="shared" si="54"/>
        <v>88.576792105965993</v>
      </c>
      <c r="AS105" s="12">
        <f t="shared" si="72"/>
        <v>3.6346153846153824</v>
      </c>
      <c r="AT105" s="13">
        <f t="shared" si="61"/>
        <v>3.8406642720721744E-2</v>
      </c>
      <c r="AU105" s="14">
        <f t="shared" si="55"/>
        <v>126.07603355499359</v>
      </c>
      <c r="AV105" s="12">
        <f t="shared" si="10"/>
        <v>3.6346153846153824</v>
      </c>
      <c r="AW105" s="15">
        <f t="shared" si="12"/>
        <v>5.361998509241136E-3</v>
      </c>
      <c r="AX105" s="15">
        <f t="shared" si="8"/>
        <v>3.6346153846153824</v>
      </c>
      <c r="AY105" s="15">
        <f t="shared" si="56"/>
        <v>3.8760000000000003E-2</v>
      </c>
      <c r="AZ105" s="12"/>
      <c r="BA105" s="15"/>
      <c r="BB105" s="12"/>
      <c r="BC105" s="15"/>
    </row>
    <row r="106" spans="31:55" ht="15" customHeight="1" x14ac:dyDescent="0.45">
      <c r="AI106" s="15"/>
      <c r="AJ106" s="12">
        <f t="shared" si="69"/>
        <v>3.6923076923076898</v>
      </c>
      <c r="AK106" s="13">
        <f t="shared" si="58"/>
        <v>5.8695420420000078E-3</v>
      </c>
      <c r="AL106" s="14">
        <f t="shared" si="52"/>
        <v>19.88425200187547</v>
      </c>
      <c r="AM106" s="12">
        <f t="shared" si="70"/>
        <v>3.6923076923076898</v>
      </c>
      <c r="AN106" s="13">
        <f t="shared" si="59"/>
        <v>7.7936177062419695E-3</v>
      </c>
      <c r="AO106" s="14">
        <f t="shared" si="53"/>
        <v>26.40244458056371</v>
      </c>
      <c r="AP106" s="12">
        <f t="shared" si="71"/>
        <v>3.6923076923076898</v>
      </c>
      <c r="AQ106" s="13">
        <f t="shared" si="68"/>
        <v>2.6146580980890038E-2</v>
      </c>
      <c r="AR106" s="14">
        <f t="shared" si="54"/>
        <v>88.576792105965993</v>
      </c>
      <c r="AS106" s="12">
        <f t="shared" si="72"/>
        <v>3.6923076923076898</v>
      </c>
      <c r="AT106" s="13">
        <f t="shared" si="61"/>
        <v>3.7215811757457182E-2</v>
      </c>
      <c r="AU106" s="14">
        <f t="shared" si="55"/>
        <v>126.07603355499359</v>
      </c>
      <c r="AV106" s="12">
        <f t="shared" si="10"/>
        <v>3.6923076923076898</v>
      </c>
      <c r="AW106" s="15">
        <f t="shared" si="12"/>
        <v>5.1957451374946466E-3</v>
      </c>
      <c r="AX106" s="15">
        <f t="shared" si="8"/>
        <v>3.6923076923076898</v>
      </c>
      <c r="AY106" s="15">
        <f t="shared" si="56"/>
        <v>3.8760000000000003E-2</v>
      </c>
      <c r="AZ106" s="12"/>
      <c r="BA106" s="15"/>
      <c r="BB106" s="12"/>
      <c r="BC106" s="15"/>
    </row>
    <row r="107" spans="31:55" ht="15" customHeight="1" x14ac:dyDescent="0.45">
      <c r="AI107" s="15"/>
      <c r="AJ107" s="12">
        <f t="shared" si="69"/>
        <v>3.7499999999999973</v>
      </c>
      <c r="AK107" s="13">
        <f t="shared" si="58"/>
        <v>5.6903299891200082E-3</v>
      </c>
      <c r="AL107" s="14">
        <f t="shared" si="52"/>
        <v>19.88425200187547</v>
      </c>
      <c r="AM107" s="12">
        <f t="shared" si="70"/>
        <v>3.7499999999999973</v>
      </c>
      <c r="AN107" s="13">
        <f t="shared" si="59"/>
        <v>7.5556587277555293E-3</v>
      </c>
      <c r="AO107" s="14">
        <f t="shared" si="53"/>
        <v>26.402444580563717</v>
      </c>
      <c r="AP107" s="12">
        <f t="shared" si="71"/>
        <v>3.7499999999999973</v>
      </c>
      <c r="AQ107" s="13">
        <f t="shared" si="68"/>
        <v>2.534825933673979E-2</v>
      </c>
      <c r="AR107" s="14">
        <f t="shared" si="54"/>
        <v>88.576792105965993</v>
      </c>
      <c r="AS107" s="12">
        <f t="shared" si="72"/>
        <v>3.7499999999999973</v>
      </c>
      <c r="AT107" s="13">
        <f t="shared" si="61"/>
        <v>3.6079518333383347E-2</v>
      </c>
      <c r="AU107" s="14">
        <f t="shared" si="55"/>
        <v>126.0760335549936</v>
      </c>
      <c r="AV107" s="12">
        <f t="shared" ref="AV107:AV130" si="73">AM107</f>
        <v>3.7499999999999973</v>
      </c>
      <c r="AW107" s="15">
        <f t="shared" si="12"/>
        <v>5.0371058185036859E-3</v>
      </c>
      <c r="AX107" s="15">
        <f t="shared" ref="AX107:AX130" si="74">IF($B$29="",-1,AP107)</f>
        <v>3.7499999999999973</v>
      </c>
      <c r="AY107" s="15">
        <f t="shared" si="56"/>
        <v>3.8760000000000003E-2</v>
      </c>
      <c r="AZ107" s="12"/>
      <c r="BA107" s="15"/>
      <c r="BB107" s="12"/>
      <c r="BC107" s="15"/>
    </row>
    <row r="108" spans="31:55" ht="15" customHeight="1" x14ac:dyDescent="0.45">
      <c r="AE108" s="37"/>
      <c r="AI108" s="15"/>
      <c r="AJ108" s="12">
        <f t="shared" si="69"/>
        <v>3.8076923076923048</v>
      </c>
      <c r="AK108" s="13">
        <f t="shared" si="58"/>
        <v>5.5192020670413308E-3</v>
      </c>
      <c r="AL108" s="14">
        <f t="shared" si="52"/>
        <v>19.88425200187547</v>
      </c>
      <c r="AM108" s="12">
        <f t="shared" si="70"/>
        <v>3.8076923076923048</v>
      </c>
      <c r="AN108" s="13">
        <f t="shared" si="59"/>
        <v>7.3284339129401086E-3</v>
      </c>
      <c r="AO108" s="14">
        <f t="shared" si="53"/>
        <v>26.402444580563717</v>
      </c>
      <c r="AP108" s="12">
        <f t="shared" si="71"/>
        <v>3.8076923076923048</v>
      </c>
      <c r="AQ108" s="13">
        <f t="shared" si="68"/>
        <v>2.4585949425556846E-2</v>
      </c>
      <c r="AR108" s="14">
        <f t="shared" si="54"/>
        <v>88.576792105965993</v>
      </c>
      <c r="AS108" s="12">
        <f t="shared" si="72"/>
        <v>3.8076923076923048</v>
      </c>
      <c r="AT108" s="13">
        <f t="shared" si="61"/>
        <v>3.4994482313715485E-2</v>
      </c>
      <c r="AU108" s="14">
        <f t="shared" si="55"/>
        <v>126.0760335549936</v>
      </c>
      <c r="AV108" s="12">
        <f t="shared" si="73"/>
        <v>3.8076923076923048</v>
      </c>
      <c r="AW108" s="15">
        <f t="shared" si="12"/>
        <v>4.8856226086267393E-3</v>
      </c>
      <c r="AX108" s="15">
        <f t="shared" si="74"/>
        <v>3.8076923076923048</v>
      </c>
      <c r="AY108" s="15">
        <f t="shared" si="56"/>
        <v>3.8760000000000003E-2</v>
      </c>
      <c r="AZ108" s="12"/>
      <c r="BA108" s="15"/>
      <c r="BB108" s="12"/>
      <c r="BC108" s="15"/>
    </row>
    <row r="109" spans="31:55" ht="15" customHeight="1" x14ac:dyDescent="0.45">
      <c r="AI109" s="15"/>
      <c r="AJ109" s="12">
        <f t="shared" si="69"/>
        <v>3.8653846153846123</v>
      </c>
      <c r="AK109" s="13">
        <f t="shared" si="58"/>
        <v>5.3556792613125501E-3</v>
      </c>
      <c r="AL109" s="14">
        <f t="shared" si="52"/>
        <v>19.88425200187547</v>
      </c>
      <c r="AM109" s="12">
        <f t="shared" si="70"/>
        <v>3.8653846153846123</v>
      </c>
      <c r="AN109" s="13">
        <f t="shared" si="59"/>
        <v>7.111307223160418E-3</v>
      </c>
      <c r="AO109" s="14">
        <f t="shared" si="53"/>
        <v>26.40244458056371</v>
      </c>
      <c r="AP109" s="12">
        <f t="shared" si="71"/>
        <v>3.8653846153846123</v>
      </c>
      <c r="AQ109" s="13">
        <f t="shared" si="68"/>
        <v>2.3857517419854229E-2</v>
      </c>
      <c r="AR109" s="14">
        <f t="shared" si="54"/>
        <v>88.576792105966007</v>
      </c>
      <c r="AS109" s="12">
        <f t="shared" si="72"/>
        <v>3.8653846153846123</v>
      </c>
      <c r="AT109" s="13">
        <f t="shared" si="61"/>
        <v>3.3957666508920618E-2</v>
      </c>
      <c r="AU109" s="14">
        <f t="shared" si="55"/>
        <v>126.0760335549936</v>
      </c>
      <c r="AV109" s="12">
        <f t="shared" si="73"/>
        <v>3.8653846153846123</v>
      </c>
      <c r="AW109" s="15">
        <f t="shared" si="12"/>
        <v>4.7408714821069453E-3</v>
      </c>
      <c r="AX109" s="15">
        <f t="shared" si="74"/>
        <v>3.8653846153846123</v>
      </c>
      <c r="AY109" s="15">
        <f t="shared" si="56"/>
        <v>3.8760000000000003E-2</v>
      </c>
      <c r="AZ109" s="12"/>
      <c r="BA109" s="15"/>
      <c r="BB109" s="12"/>
      <c r="BC109" s="15"/>
    </row>
    <row r="110" spans="31:55" ht="15" customHeight="1" x14ac:dyDescent="0.45">
      <c r="AI110" s="15"/>
      <c r="AJ110" s="12">
        <f t="shared" si="69"/>
        <v>3.9230769230769198</v>
      </c>
      <c r="AK110" s="13">
        <f t="shared" si="58"/>
        <v>5.1993175181730194E-3</v>
      </c>
      <c r="AL110" s="14">
        <f t="shared" si="52"/>
        <v>19.88425200187547</v>
      </c>
      <c r="AM110" s="12">
        <f t="shared" si="70"/>
        <v>3.9230769230769198</v>
      </c>
      <c r="AN110" s="13">
        <f t="shared" si="59"/>
        <v>6.9036890408233397E-3</v>
      </c>
      <c r="AO110" s="14">
        <f t="shared" si="53"/>
        <v>26.402444580563717</v>
      </c>
      <c r="AP110" s="12">
        <f t="shared" si="71"/>
        <v>3.9230769230769198</v>
      </c>
      <c r="AQ110" s="13">
        <f t="shared" si="68"/>
        <v>2.3160985228746895E-2</v>
      </c>
      <c r="AR110" s="14">
        <f t="shared" si="54"/>
        <v>88.576792105965993</v>
      </c>
      <c r="AS110" s="12">
        <f t="shared" si="72"/>
        <v>3.9230769230769198</v>
      </c>
      <c r="AT110" s="13">
        <f t="shared" si="61"/>
        <v>3.296625539760914E-2</v>
      </c>
      <c r="AU110" s="14">
        <f t="shared" si="55"/>
        <v>126.07603355499359</v>
      </c>
      <c r="AV110" s="12">
        <f t="shared" si="73"/>
        <v>3.9230769230769198</v>
      </c>
      <c r="AW110" s="15">
        <f t="shared" si="12"/>
        <v>4.6024593605488934E-3</v>
      </c>
      <c r="AX110" s="15">
        <f t="shared" si="74"/>
        <v>3.9230769230769198</v>
      </c>
      <c r="AY110" s="15">
        <f t="shared" si="56"/>
        <v>3.8760000000000003E-2</v>
      </c>
      <c r="AZ110" s="12"/>
      <c r="BA110" s="15"/>
      <c r="BB110" s="12"/>
      <c r="BC110" s="15"/>
    </row>
    <row r="111" spans="31:55" ht="15" customHeight="1" x14ac:dyDescent="0.45">
      <c r="AI111" s="15"/>
      <c r="AJ111" s="12">
        <f t="shared" si="69"/>
        <v>3.9807692307692273</v>
      </c>
      <c r="AK111" s="13">
        <f t="shared" si="58"/>
        <v>5.0497047267448105E-3</v>
      </c>
      <c r="AL111" s="14">
        <f t="shared" si="52"/>
        <v>19.88425200187547</v>
      </c>
      <c r="AM111" s="12">
        <f t="shared" si="70"/>
        <v>3.9807692307692273</v>
      </c>
      <c r="AN111" s="13">
        <f t="shared" si="59"/>
        <v>6.7050321623119353E-3</v>
      </c>
      <c r="AO111" s="14">
        <f t="shared" si="53"/>
        <v>26.402444580563717</v>
      </c>
      <c r="AP111" s="12">
        <f t="shared" si="71"/>
        <v>3.9807692307692273</v>
      </c>
      <c r="AQ111" s="13">
        <f t="shared" si="68"/>
        <v>2.249451705476279E-2</v>
      </c>
      <c r="AR111" s="14">
        <f t="shared" si="54"/>
        <v>88.576792105965993</v>
      </c>
      <c r="AS111" s="12">
        <f t="shared" si="72"/>
        <v>3.9807692307692273</v>
      </c>
      <c r="AT111" s="13">
        <f t="shared" si="61"/>
        <v>3.2017635992132885E-2</v>
      </c>
      <c r="AU111" s="14">
        <f t="shared" si="55"/>
        <v>126.07603355499359</v>
      </c>
      <c r="AV111" s="12">
        <f t="shared" si="73"/>
        <v>3.9807692307692273</v>
      </c>
      <c r="AW111" s="15">
        <f t="shared" si="12"/>
        <v>4.4700214415412899E-3</v>
      </c>
      <c r="AX111" s="15">
        <f t="shared" si="74"/>
        <v>3.9807692307692273</v>
      </c>
      <c r="AY111" s="15">
        <f t="shared" si="56"/>
        <v>3.8760000000000003E-2</v>
      </c>
      <c r="AZ111" s="12"/>
      <c r="BA111" s="15"/>
      <c r="BB111" s="12"/>
      <c r="BC111" s="15"/>
    </row>
    <row r="112" spans="31:55" ht="12.75" x14ac:dyDescent="0.45">
      <c r="AI112" s="15"/>
      <c r="AJ112" s="12">
        <f t="shared" si="69"/>
        <v>4.0384615384615348</v>
      </c>
      <c r="AK112" s="13">
        <f t="shared" si="58"/>
        <v>4.9064580008228659E-3</v>
      </c>
      <c r="AL112" s="14">
        <f t="shared" si="52"/>
        <v>19.884252001875467</v>
      </c>
      <c r="AM112" s="12">
        <f t="shared" si="70"/>
        <v>4.0384615384615348</v>
      </c>
      <c r="AN112" s="13">
        <f t="shared" si="59"/>
        <v>6.5148281887279849E-3</v>
      </c>
      <c r="AO112" s="14">
        <f t="shared" si="53"/>
        <v>26.402444580563717</v>
      </c>
      <c r="AP112" s="12">
        <f t="shared" si="71"/>
        <v>4.0384615384615348</v>
      </c>
      <c r="AQ112" s="13">
        <f t="shared" si="68"/>
        <v>2.1856407285250134E-2</v>
      </c>
      <c r="AR112" s="14">
        <f t="shared" si="54"/>
        <v>88.576792105965993</v>
      </c>
      <c r="AS112" s="12">
        <f t="shared" si="72"/>
        <v>4.0384615384615348</v>
      </c>
      <c r="AT112" s="13">
        <f t="shared" si="61"/>
        <v>3.1109380603784632E-2</v>
      </c>
      <c r="AU112" s="14">
        <f t="shared" si="55"/>
        <v>126.0760335549936</v>
      </c>
      <c r="AV112" s="12">
        <f t="shared" si="73"/>
        <v>4.0384615384615348</v>
      </c>
      <c r="AW112" s="15">
        <f t="shared" si="12"/>
        <v>4.3432187924853233E-3</v>
      </c>
      <c r="AX112" s="15">
        <f t="shared" si="74"/>
        <v>4.0384615384615348</v>
      </c>
      <c r="AY112" s="15">
        <f t="shared" si="56"/>
        <v>3.8760000000000003E-2</v>
      </c>
      <c r="AZ112" s="12"/>
      <c r="BA112" s="15"/>
      <c r="BB112" s="12"/>
      <c r="BC112" s="15"/>
    </row>
    <row r="113" spans="34:55" ht="12.75" x14ac:dyDescent="0.45">
      <c r="AI113" s="15"/>
      <c r="AJ113" s="12">
        <f t="shared" si="69"/>
        <v>4.0961538461538423</v>
      </c>
      <c r="AK113" s="13">
        <f t="shared" si="58"/>
        <v>4.7692212267470835E-3</v>
      </c>
      <c r="AL113" s="14">
        <f t="shared" si="52"/>
        <v>19.88425200187547</v>
      </c>
      <c r="AM113" s="12">
        <f t="shared" si="70"/>
        <v>4.0961538461538423</v>
      </c>
      <c r="AN113" s="13">
        <f t="shared" si="59"/>
        <v>6.3326042699399189E-3</v>
      </c>
      <c r="AO113" s="14">
        <f t="shared" si="53"/>
        <v>26.402444580563717</v>
      </c>
      <c r="AP113" s="12">
        <f t="shared" si="71"/>
        <v>4.0961538461538423</v>
      </c>
      <c r="AQ113" s="13">
        <f t="shared" si="68"/>
        <v>2.1245069569078692E-2</v>
      </c>
      <c r="AR113" s="14">
        <f t="shared" si="54"/>
        <v>88.576792105966021</v>
      </c>
      <c r="AS113" s="12">
        <f t="shared" si="72"/>
        <v>4.0961538461538423</v>
      </c>
      <c r="AT113" s="13">
        <f t="shared" si="61"/>
        <v>3.0239231295089212E-2</v>
      </c>
      <c r="AU113" s="14">
        <f t="shared" si="55"/>
        <v>126.07603355499359</v>
      </c>
      <c r="AV113" s="12">
        <f t="shared" si="73"/>
        <v>4.0961538461538423</v>
      </c>
      <c r="AW113" s="15">
        <f t="shared" si="12"/>
        <v>4.2217361799599456E-3</v>
      </c>
      <c r="AX113" s="15">
        <f t="shared" si="74"/>
        <v>4.0961538461538423</v>
      </c>
      <c r="AY113" s="15">
        <f t="shared" si="56"/>
        <v>3.8760000000000003E-2</v>
      </c>
      <c r="AZ113" s="12"/>
      <c r="BA113" s="15"/>
      <c r="BB113" s="12"/>
      <c r="BC113" s="15"/>
    </row>
    <row r="114" spans="34:55" ht="12.75" x14ac:dyDescent="0.45">
      <c r="AI114" s="15"/>
      <c r="AJ114" s="12">
        <f t="shared" si="69"/>
        <v>4.1538461538461497</v>
      </c>
      <c r="AK114" s="13">
        <f t="shared" si="58"/>
        <v>4.6376628480000095E-3</v>
      </c>
      <c r="AL114" s="14">
        <f t="shared" si="52"/>
        <v>19.884252001875467</v>
      </c>
      <c r="AM114" s="12">
        <f t="shared" si="70"/>
        <v>4.1538461538461497</v>
      </c>
      <c r="AN114" s="13">
        <f t="shared" si="59"/>
        <v>6.1579201629566229E-3</v>
      </c>
      <c r="AO114" s="14">
        <f t="shared" si="53"/>
        <v>26.402444580563717</v>
      </c>
      <c r="AP114" s="12">
        <f t="shared" si="71"/>
        <v>4.1538461538461497</v>
      </c>
      <c r="AQ114" s="13">
        <f t="shared" si="68"/>
        <v>2.065902694786375E-2</v>
      </c>
      <c r="AR114" s="14">
        <f t="shared" si="54"/>
        <v>88.576792105965993</v>
      </c>
      <c r="AS114" s="12">
        <f t="shared" si="72"/>
        <v>4.1538461538461497</v>
      </c>
      <c r="AT114" s="13">
        <f t="shared" si="61"/>
        <v>2.940508583305261E-2</v>
      </c>
      <c r="AU114" s="14">
        <f t="shared" si="55"/>
        <v>126.0760335549936</v>
      </c>
      <c r="AV114" s="12">
        <f t="shared" si="73"/>
        <v>4.1538461538461497</v>
      </c>
      <c r="AW114" s="15">
        <f t="shared" si="12"/>
        <v>4.1052801086377483E-3</v>
      </c>
      <c r="AX114" s="15">
        <f t="shared" si="74"/>
        <v>4.1538461538461497</v>
      </c>
      <c r="AY114" s="15">
        <f t="shared" si="56"/>
        <v>3.8760000000000003E-2</v>
      </c>
      <c r="AZ114" s="12"/>
      <c r="BA114" s="15"/>
      <c r="BB114" s="12"/>
      <c r="BC114" s="15"/>
    </row>
    <row r="115" spans="34:55" ht="12.75" x14ac:dyDescent="0.45">
      <c r="AI115" s="15"/>
      <c r="AJ115" s="12">
        <f t="shared" si="69"/>
        <v>4.2115384615384572</v>
      </c>
      <c r="AK115" s="13">
        <f t="shared" si="58"/>
        <v>4.5114738607678825E-3</v>
      </c>
      <c r="AL115" s="14">
        <f t="shared" si="52"/>
        <v>19.884252001875467</v>
      </c>
      <c r="AM115" s="12">
        <f t="shared" si="70"/>
        <v>4.2115384615384572</v>
      </c>
      <c r="AN115" s="13">
        <f t="shared" si="59"/>
        <v>5.9903655704198035E-3</v>
      </c>
      <c r="AO115" s="14">
        <f t="shared" si="53"/>
        <v>26.402444580563717</v>
      </c>
      <c r="AP115" s="12">
        <f t="shared" si="71"/>
        <v>4.2115384615384572</v>
      </c>
      <c r="AQ115" s="13">
        <f t="shared" si="68"/>
        <v>2.0096902926951713E-2</v>
      </c>
      <c r="AR115" s="14">
        <f t="shared" si="54"/>
        <v>88.576792105965993</v>
      </c>
      <c r="AS115" s="12">
        <f t="shared" si="72"/>
        <v>4.2115384615384572</v>
      </c>
      <c r="AT115" s="13">
        <f t="shared" si="61"/>
        <v>2.8604984980023403E-2</v>
      </c>
      <c r="AU115" s="14">
        <f t="shared" si="55"/>
        <v>126.07603355499359</v>
      </c>
      <c r="AV115" s="12">
        <f t="shared" si="73"/>
        <v>4.2115384615384572</v>
      </c>
      <c r="AW115" s="15">
        <f t="shared" si="12"/>
        <v>3.993577046946536E-3</v>
      </c>
      <c r="AX115" s="15">
        <f t="shared" si="74"/>
        <v>4.2115384615384572</v>
      </c>
      <c r="AY115" s="15">
        <f t="shared" si="56"/>
        <v>3.8760000000000003E-2</v>
      </c>
      <c r="AZ115" s="12"/>
      <c r="BA115" s="15"/>
      <c r="BB115" s="12"/>
      <c r="BC115" s="15"/>
    </row>
    <row r="116" spans="34:55" ht="12.75" x14ac:dyDescent="0.45">
      <c r="AI116" s="15"/>
      <c r="AJ116" s="12">
        <f t="shared" si="69"/>
        <v>4.2692307692307647</v>
      </c>
      <c r="AK116" s="13">
        <f t="shared" si="58"/>
        <v>4.3903659978144728E-3</v>
      </c>
      <c r="AL116" s="14">
        <f t="shared" si="52"/>
        <v>19.88425200187547</v>
      </c>
      <c r="AM116" s="12">
        <f t="shared" si="70"/>
        <v>4.2692307692307647</v>
      </c>
      <c r="AN116" s="13">
        <f t="shared" si="59"/>
        <v>5.8295577291393608E-3</v>
      </c>
      <c r="AO116" s="14">
        <f t="shared" si="53"/>
        <v>26.402444580563717</v>
      </c>
      <c r="AP116" s="12">
        <f t="shared" si="71"/>
        <v>4.2692307692307647</v>
      </c>
      <c r="AQ116" s="13">
        <f t="shared" si="68"/>
        <v>1.9557413385267661E-2</v>
      </c>
      <c r="AR116" s="14">
        <f t="shared" si="54"/>
        <v>88.576792105966007</v>
      </c>
      <c r="AS116" s="12">
        <f t="shared" si="72"/>
        <v>4.2692307692307647</v>
      </c>
      <c r="AT116" s="13">
        <f t="shared" si="61"/>
        <v>2.7837100978550904E-2</v>
      </c>
      <c r="AU116" s="14">
        <f t="shared" si="55"/>
        <v>126.07603355499359</v>
      </c>
      <c r="AV116" s="12">
        <f t="shared" si="73"/>
        <v>4.2692307692307647</v>
      </c>
      <c r="AW116" s="15">
        <f t="shared" si="12"/>
        <v>3.8863718194262404E-3</v>
      </c>
      <c r="AX116" s="15">
        <f t="shared" si="74"/>
        <v>4.2692307692307647</v>
      </c>
      <c r="AY116" s="15">
        <f t="shared" si="56"/>
        <v>3.8760000000000003E-2</v>
      </c>
      <c r="AZ116" s="12"/>
      <c r="BA116" s="15"/>
      <c r="BB116" s="12"/>
      <c r="BC116" s="15"/>
    </row>
    <row r="117" spans="34:55" ht="12.75" x14ac:dyDescent="0.45">
      <c r="AI117" s="15"/>
      <c r="AJ117" s="12">
        <f t="shared" si="69"/>
        <v>4.3269230769230722</v>
      </c>
      <c r="AK117" s="13">
        <f t="shared" si="58"/>
        <v>4.2740700807168087E-3</v>
      </c>
      <c r="AL117" s="14">
        <f t="shared" si="52"/>
        <v>19.884252001875467</v>
      </c>
      <c r="AM117" s="12">
        <f t="shared" si="70"/>
        <v>4.3269230769230722</v>
      </c>
      <c r="AN117" s="13">
        <f t="shared" si="59"/>
        <v>5.6751392221808241E-3</v>
      </c>
      <c r="AO117" s="14">
        <f t="shared" si="53"/>
        <v>26.402444580563717</v>
      </c>
      <c r="AP117" s="12">
        <f t="shared" si="71"/>
        <v>4.3269230769230722</v>
      </c>
      <c r="AQ117" s="13">
        <f t="shared" si="68"/>
        <v>1.9039359235151234E-2</v>
      </c>
      <c r="AR117" s="14">
        <f t="shared" si="54"/>
        <v>88.576792105966007</v>
      </c>
      <c r="AS117" s="12">
        <f t="shared" si="72"/>
        <v>4.3269230769230722</v>
      </c>
      <c r="AT117" s="13">
        <f t="shared" si="61"/>
        <v>2.7099727103741287E-2</v>
      </c>
      <c r="AU117" s="14">
        <f t="shared" si="55"/>
        <v>126.0760335549936</v>
      </c>
      <c r="AV117" s="12">
        <f t="shared" si="73"/>
        <v>4.3269230769230722</v>
      </c>
      <c r="AW117" s="15">
        <f t="shared" si="12"/>
        <v>3.7834261481205496E-3</v>
      </c>
      <c r="AX117" s="15">
        <f t="shared" si="74"/>
        <v>4.3269230769230722</v>
      </c>
      <c r="AY117" s="15">
        <f t="shared" si="56"/>
        <v>3.8760000000000003E-2</v>
      </c>
      <c r="AZ117" s="12"/>
      <c r="BA117" s="15"/>
      <c r="BB117" s="12"/>
      <c r="BC117" s="15"/>
    </row>
    <row r="118" spans="34:55" ht="12.75" x14ac:dyDescent="0.45">
      <c r="AI118" s="15"/>
      <c r="AJ118" s="12">
        <f t="shared" si="69"/>
        <v>4.3846153846153797</v>
      </c>
      <c r="AK118" s="13">
        <f t="shared" si="58"/>
        <v>4.1623345228587356E-3</v>
      </c>
      <c r="AL118" s="14">
        <f t="shared" si="52"/>
        <v>19.884252001875474</v>
      </c>
      <c r="AM118" s="12">
        <f t="shared" si="70"/>
        <v>4.3846153846153797</v>
      </c>
      <c r="AN118" s="13">
        <f t="shared" si="59"/>
        <v>5.5267759911300446E-3</v>
      </c>
      <c r="AO118" s="14">
        <f t="shared" si="53"/>
        <v>26.402444580563717</v>
      </c>
      <c r="AP118" s="12">
        <f t="shared" si="71"/>
        <v>4.3846153846153797</v>
      </c>
      <c r="AQ118" s="13">
        <f t="shared" si="68"/>
        <v>1.8541619753761375E-2</v>
      </c>
      <c r="AR118" s="14">
        <f t="shared" si="54"/>
        <v>88.576792105965978</v>
      </c>
      <c r="AS118" s="12">
        <f t="shared" si="72"/>
        <v>4.3846153846153797</v>
      </c>
      <c r="AT118" s="13">
        <f t="shared" si="61"/>
        <v>2.6391268171493208E-2</v>
      </c>
      <c r="AU118" s="14">
        <f t="shared" si="55"/>
        <v>126.07603355499359</v>
      </c>
      <c r="AV118" s="12">
        <f t="shared" si="73"/>
        <v>4.3846153846153797</v>
      </c>
      <c r="AW118" s="15">
        <f t="shared" si="12"/>
        <v>3.6845173274200299E-3</v>
      </c>
      <c r="AX118" s="15">
        <f t="shared" si="74"/>
        <v>4.3846153846153797</v>
      </c>
      <c r="AY118" s="15">
        <f t="shared" si="56"/>
        <v>3.8760000000000003E-2</v>
      </c>
      <c r="AZ118" s="12"/>
      <c r="BA118" s="15"/>
      <c r="BB118" s="12"/>
      <c r="BC118" s="15"/>
    </row>
    <row r="119" spans="34:55" ht="12.75" x14ac:dyDescent="0.45">
      <c r="AI119" s="15"/>
      <c r="AJ119" s="12">
        <f t="shared" si="69"/>
        <v>4.4423076923076872</v>
      </c>
      <c r="AK119" s="13">
        <f t="shared" si="58"/>
        <v>4.0549239676222057E-3</v>
      </c>
      <c r="AL119" s="14">
        <f t="shared" si="52"/>
        <v>19.88425200187547</v>
      </c>
      <c r="AM119" s="12">
        <f t="shared" si="70"/>
        <v>4.4423076923076872</v>
      </c>
      <c r="AN119" s="13">
        <f t="shared" si="59"/>
        <v>5.3841555278743708E-3</v>
      </c>
      <c r="AO119" s="14">
        <f t="shared" si="53"/>
        <v>26.402444580563717</v>
      </c>
      <c r="AP119" s="12">
        <f t="shared" si="71"/>
        <v>4.4423076923076872</v>
      </c>
      <c r="AQ119" s="13">
        <f t="shared" si="68"/>
        <v>1.8063146516735656E-2</v>
      </c>
      <c r="AR119" s="14">
        <f t="shared" si="54"/>
        <v>88.576792105965993</v>
      </c>
      <c r="AS119" s="12">
        <f t="shared" si="72"/>
        <v>4.4423076923076872</v>
      </c>
      <c r="AT119" s="13">
        <f t="shared" si="61"/>
        <v>2.5710231903954255E-2</v>
      </c>
      <c r="AU119" s="14">
        <f t="shared" si="55"/>
        <v>126.07603355499359</v>
      </c>
      <c r="AV119" s="12">
        <f t="shared" si="73"/>
        <v>4.4423076923076872</v>
      </c>
      <c r="AW119" s="15">
        <f t="shared" si="12"/>
        <v>3.5894370185829139E-3</v>
      </c>
      <c r="AX119" s="15">
        <f t="shared" si="74"/>
        <v>4.4423076923076872</v>
      </c>
      <c r="AY119" s="15">
        <f t="shared" si="56"/>
        <v>3.8760000000000003E-2</v>
      </c>
      <c r="AZ119" s="12"/>
      <c r="BA119" s="15"/>
      <c r="BB119" s="12"/>
      <c r="BC119" s="15"/>
    </row>
    <row r="120" spans="34:55" ht="12.75" x14ac:dyDescent="0.45">
      <c r="AI120" s="15" t="s">
        <v>78</v>
      </c>
      <c r="AJ120" s="12">
        <f>$G$17</f>
        <v>4.5</v>
      </c>
      <c r="AK120" s="13">
        <f t="shared" si="58"/>
        <v>3.9516180480000003E-3</v>
      </c>
      <c r="AL120" s="14">
        <f t="shared" si="52"/>
        <v>19.88425200187547</v>
      </c>
      <c r="AM120" s="12">
        <f>AJ120</f>
        <v>4.5</v>
      </c>
      <c r="AN120" s="13">
        <f t="shared" si="59"/>
        <v>5.2469852276079993E-3</v>
      </c>
      <c r="AO120" s="14">
        <f t="shared" si="53"/>
        <v>26.402444580563717</v>
      </c>
      <c r="AP120" s="12">
        <f>AJ120</f>
        <v>4.5</v>
      </c>
      <c r="AQ120" s="13">
        <f t="shared" si="68"/>
        <v>1.7602957872735941E-2</v>
      </c>
      <c r="AR120" s="14">
        <f t="shared" si="54"/>
        <v>88.576792105966007</v>
      </c>
      <c r="AS120" s="12">
        <f>AJ120</f>
        <v>4.5</v>
      </c>
      <c r="AT120" s="13">
        <f t="shared" si="61"/>
        <v>2.505522106484951E-2</v>
      </c>
      <c r="AU120" s="14">
        <f t="shared" si="55"/>
        <v>126.0760335549936</v>
      </c>
      <c r="AV120" s="12">
        <f t="shared" si="73"/>
        <v>4.5</v>
      </c>
      <c r="AW120" s="13">
        <f t="shared" si="12"/>
        <v>3.4979901517386662E-3</v>
      </c>
      <c r="AX120" s="15">
        <f t="shared" si="74"/>
        <v>4.5</v>
      </c>
      <c r="AY120" s="15">
        <f t="shared" si="56"/>
        <v>3.8760000000000003E-2</v>
      </c>
      <c r="AZ120" s="12"/>
      <c r="BA120" s="15"/>
      <c r="BB120" s="12"/>
      <c r="BC120" s="15"/>
    </row>
    <row r="121" spans="34:55" ht="12.75" x14ac:dyDescent="0.45">
      <c r="AI121" s="35"/>
      <c r="AJ121" s="12">
        <f t="shared" ref="AJ121:AJ129" si="75">AJ$120+(AJ$130-AJ$120)*(ROW(AJ121)-ROW(AJ$120))/10</f>
        <v>5.05</v>
      </c>
      <c r="AK121" s="13">
        <f>AL121/9.81/(AJ121/2/PI())^2/1000</f>
        <v>2.9515182921203802E-3</v>
      </c>
      <c r="AL121" s="14">
        <f>$AI$125*AK$132*AK$134*AK$136*9.81*(AK$141*$AA$7+(1-AK$141*$AA$7)*(AJ121-AK$139)/($AD$6-AK$139))</f>
        <v>18.704129728593426</v>
      </c>
      <c r="AM121" s="12">
        <f t="shared" ref="AM121:AM129" si="76">AM$120+(AM$130-AM$120)*(ROW(AM121)-ROW(AM$120))/10</f>
        <v>5.05</v>
      </c>
      <c r="AN121" s="13">
        <f>AO121/9.81/(AM121/2/PI())^2/1000</f>
        <v>3.9190640859976776E-3</v>
      </c>
      <c r="AO121" s="14">
        <f t="shared" ref="AO121:AO130" si="77">$AI$125*$C$18*$E$18*$F$18*9.81*($D$8*$AA$7+(1-$D$8*$AA$7)*(AM121-$G$18)/($AD$6-$G$18))</f>
        <v>24.83558488350452</v>
      </c>
      <c r="AP121" s="12">
        <f t="shared" ref="AP121:AP129" si="78">AP$120+(AP$130-AP$120)*(ROW(AP121)-ROW(AP$120))/10</f>
        <v>5.05</v>
      </c>
      <c r="AQ121" s="13">
        <f>AR121/9.81/(AP121/2/PI())^2/1000</f>
        <v>1.3157296247450741E-2</v>
      </c>
      <c r="AR121" s="14">
        <f t="shared" ref="AR121:AR130" si="79">$AI$125*$C$19*$E$19*$F$19*9.81*($D$9*$AA$7+(1-$D$9*$AA$7)*(AP121-$G$19)/($AD$6-$G$19))</f>
        <v>83.379383602958512</v>
      </c>
      <c r="AS121" s="12">
        <f t="shared" ref="AS121:AS129" si="80">AS$120+(AS$130-AS$120)*(ROW(AS121)-ROW(AS$120))/10</f>
        <v>5.05</v>
      </c>
      <c r="AT121" s="13">
        <f>AU121/9.81/(AS121/2/PI())^2/1000</f>
        <v>1.8714097516199683E-2</v>
      </c>
      <c r="AU121" s="14">
        <f t="shared" ref="AU121:AU130" si="81">$AI$125*$C$20*$E$20*$F$20*9.81*($D$10*$AA$7+(1-$D$10*$AA$7)*(AS121-$G$20)/($AD$6-$G$20))</f>
        <v>118.59350783324591</v>
      </c>
      <c r="AV121" s="12">
        <f t="shared" si="73"/>
        <v>5.05</v>
      </c>
      <c r="AW121" s="13">
        <f t="shared" ref="AW121:AW130" si="82">AN121/1.5</f>
        <v>2.6127093906651183E-3</v>
      </c>
      <c r="AX121" s="15">
        <f t="shared" si="74"/>
        <v>5.05</v>
      </c>
      <c r="AY121" s="15">
        <f t="shared" si="56"/>
        <v>3.8760000000000003E-2</v>
      </c>
      <c r="AZ121" s="12"/>
      <c r="BA121" s="15"/>
      <c r="BB121" s="12"/>
      <c r="BC121" s="15"/>
    </row>
    <row r="122" spans="34:55" ht="12.75" x14ac:dyDescent="0.45">
      <c r="AI122" s="35"/>
      <c r="AJ122" s="12">
        <f t="shared" si="75"/>
        <v>5.6</v>
      </c>
      <c r="AK122" s="13">
        <f t="shared" ref="AK122:AK130" si="83">AL122/9.81/(AJ122/2/PI())^2/1000</f>
        <v>2.2487858742857142E-3</v>
      </c>
      <c r="AL122" s="14">
        <f t="shared" ref="AL122:AL130" si="84">$AI$125*AK$132*AK$134*AK$136*9.81*(AK$141*$AA$7+(1-AK$141*$AA$7)*(AJ122-AK$139)/($AD$6-AK$139))</f>
        <v>17.524007455311388</v>
      </c>
      <c r="AM122" s="12">
        <f t="shared" si="76"/>
        <v>5.6</v>
      </c>
      <c r="AN122" s="13">
        <f t="shared" ref="AN122:AN130" si="85">AO122/9.81/(AM122/2/PI())^2/1000</f>
        <v>2.9859825525270917E-3</v>
      </c>
      <c r="AO122" s="14">
        <f t="shared" si="77"/>
        <v>23.26872518644533</v>
      </c>
      <c r="AP122" s="12">
        <f t="shared" si="78"/>
        <v>5.6</v>
      </c>
      <c r="AQ122" s="13">
        <f t="shared" ref="AQ122:AQ130" si="86">AR122/9.81/(AP122/2/PI())^2/1000</f>
        <v>1.0032780554155686E-2</v>
      </c>
      <c r="AR122" s="14">
        <f t="shared" si="79"/>
        <v>78.181975099951046</v>
      </c>
      <c r="AS122" s="12">
        <f t="shared" si="80"/>
        <v>5.6</v>
      </c>
      <c r="AT122" s="13">
        <f t="shared" ref="AT122:AT130" si="87">AU122/9.81/(AS122/2/PI())^2/1000</f>
        <v>1.4258428483755173E-2</v>
      </c>
      <c r="AU122" s="14">
        <f t="shared" si="81"/>
        <v>111.11098211149822</v>
      </c>
      <c r="AV122" s="12">
        <f t="shared" si="73"/>
        <v>5.6</v>
      </c>
      <c r="AW122" s="13">
        <f t="shared" si="82"/>
        <v>1.990655035018061E-3</v>
      </c>
      <c r="AX122" s="15">
        <f t="shared" si="74"/>
        <v>5.6</v>
      </c>
      <c r="AY122" s="15">
        <f t="shared" si="56"/>
        <v>3.8760000000000003E-2</v>
      </c>
      <c r="AZ122" s="12"/>
      <c r="BA122" s="15"/>
      <c r="BB122" s="12"/>
      <c r="BC122" s="15"/>
    </row>
    <row r="123" spans="34:55" ht="12.75" x14ac:dyDescent="0.45">
      <c r="AI123" s="35"/>
      <c r="AJ123" s="12">
        <f t="shared" si="75"/>
        <v>6.15</v>
      </c>
      <c r="AK123" s="13">
        <f t="shared" si="83"/>
        <v>1.7389848579654962E-3</v>
      </c>
      <c r="AL123" s="14">
        <f t="shared" si="84"/>
        <v>16.343885182029346</v>
      </c>
      <c r="AM123" s="12">
        <f t="shared" si="76"/>
        <v>6.15</v>
      </c>
      <c r="AN123" s="13">
        <f t="shared" si="85"/>
        <v>2.3090724791154297E-3</v>
      </c>
      <c r="AO123" s="14">
        <f t="shared" si="77"/>
        <v>21.70186548938613</v>
      </c>
      <c r="AP123" s="12">
        <f t="shared" si="78"/>
        <v>6.15</v>
      </c>
      <c r="AQ123" s="13">
        <f t="shared" si="86"/>
        <v>7.7655376774679605E-3</v>
      </c>
      <c r="AR123" s="14">
        <f t="shared" si="79"/>
        <v>72.984566596943552</v>
      </c>
      <c r="AS123" s="12">
        <f t="shared" si="80"/>
        <v>6.15</v>
      </c>
      <c r="AT123" s="13">
        <f t="shared" si="87"/>
        <v>1.1026039066540861E-2</v>
      </c>
      <c r="AU123" s="14">
        <f t="shared" si="81"/>
        <v>103.6284563897505</v>
      </c>
      <c r="AV123" s="12">
        <f t="shared" si="73"/>
        <v>6.15</v>
      </c>
      <c r="AW123" s="13">
        <f t="shared" si="82"/>
        <v>1.5393816527436198E-3</v>
      </c>
      <c r="AX123" s="15">
        <f t="shared" si="74"/>
        <v>6.15</v>
      </c>
      <c r="AY123" s="15">
        <f t="shared" si="56"/>
        <v>3.8760000000000003E-2</v>
      </c>
      <c r="AZ123" s="12"/>
      <c r="BA123" s="15"/>
      <c r="BB123" s="12"/>
      <c r="BC123" s="15"/>
    </row>
    <row r="124" spans="34:55" ht="12.75" x14ac:dyDescent="0.45">
      <c r="AI124" s="35"/>
      <c r="AJ124" s="12">
        <f t="shared" si="75"/>
        <v>6.7</v>
      </c>
      <c r="AK124" s="13">
        <f t="shared" si="83"/>
        <v>1.3594026411940295E-3</v>
      </c>
      <c r="AL124" s="14">
        <f t="shared" si="84"/>
        <v>15.163762908747307</v>
      </c>
      <c r="AM124" s="12">
        <f t="shared" si="76"/>
        <v>6.7</v>
      </c>
      <c r="AN124" s="13">
        <f t="shared" si="85"/>
        <v>1.8050651556123225E-3</v>
      </c>
      <c r="AO124" s="14">
        <f t="shared" si="77"/>
        <v>20.13500579232694</v>
      </c>
      <c r="AP124" s="12">
        <f t="shared" si="78"/>
        <v>6.7</v>
      </c>
      <c r="AQ124" s="13">
        <f t="shared" si="86"/>
        <v>6.0769904084148297E-3</v>
      </c>
      <c r="AR124" s="14">
        <f t="shared" si="79"/>
        <v>67.787158093936071</v>
      </c>
      <c r="AS124" s="12">
        <f t="shared" si="80"/>
        <v>6.7</v>
      </c>
      <c r="AT124" s="13">
        <f t="shared" si="87"/>
        <v>8.6193006891940645E-3</v>
      </c>
      <c r="AU124" s="14">
        <f t="shared" si="81"/>
        <v>96.145930668002805</v>
      </c>
      <c r="AV124" s="12">
        <f t="shared" si="73"/>
        <v>6.7</v>
      </c>
      <c r="AW124" s="13">
        <f t="shared" si="82"/>
        <v>1.203376770408215E-3</v>
      </c>
      <c r="AX124" s="15">
        <f t="shared" si="74"/>
        <v>6.7</v>
      </c>
      <c r="AY124" s="15">
        <f t="shared" si="56"/>
        <v>3.8760000000000003E-2</v>
      </c>
      <c r="AZ124" s="12"/>
      <c r="BA124" s="15"/>
      <c r="BB124" s="12"/>
      <c r="BC124" s="15"/>
    </row>
    <row r="125" spans="34:55" ht="13.9" x14ac:dyDescent="0.45">
      <c r="AH125" s="38" t="s">
        <v>79</v>
      </c>
      <c r="AI125" s="15">
        <f>250/PI()^2</f>
        <v>25.330295910584443</v>
      </c>
      <c r="AJ125" s="12">
        <f t="shared" si="75"/>
        <v>7.25</v>
      </c>
      <c r="AK125" s="13">
        <f t="shared" si="83"/>
        <v>1.0706190599001186E-3</v>
      </c>
      <c r="AL125" s="14">
        <f t="shared" si="84"/>
        <v>13.983640635465267</v>
      </c>
      <c r="AM125" s="12">
        <f t="shared" si="76"/>
        <v>7.25</v>
      </c>
      <c r="AN125" s="13">
        <f t="shared" si="85"/>
        <v>1.4216191358769269E-3</v>
      </c>
      <c r="AO125" s="14">
        <f t="shared" si="77"/>
        <v>18.56814609526775</v>
      </c>
      <c r="AP125" s="12">
        <f t="shared" si="78"/>
        <v>7.25</v>
      </c>
      <c r="AQ125" s="13">
        <f t="shared" si="86"/>
        <v>4.7920123673997877E-3</v>
      </c>
      <c r="AR125" s="14">
        <f t="shared" si="79"/>
        <v>62.589749590928577</v>
      </c>
      <c r="AS125" s="12">
        <f t="shared" si="80"/>
        <v>7.25</v>
      </c>
      <c r="AT125" s="13">
        <f t="shared" si="87"/>
        <v>6.7882702170102517E-3</v>
      </c>
      <c r="AU125" s="14">
        <f t="shared" si="81"/>
        <v>88.663404946255113</v>
      </c>
      <c r="AV125" s="12">
        <f t="shared" si="73"/>
        <v>7.25</v>
      </c>
      <c r="AW125" s="13">
        <f t="shared" si="82"/>
        <v>9.47746090584618E-4</v>
      </c>
      <c r="AX125" s="15">
        <f t="shared" si="74"/>
        <v>7.25</v>
      </c>
      <c r="AY125" s="15">
        <f t="shared" si="56"/>
        <v>3.8760000000000003E-2</v>
      </c>
      <c r="AZ125" s="12"/>
      <c r="BA125" s="15"/>
      <c r="BB125" s="12"/>
      <c r="BC125" s="15"/>
    </row>
    <row r="126" spans="34:55" ht="12.75" x14ac:dyDescent="0.45">
      <c r="AI126" s="35"/>
      <c r="AJ126" s="12">
        <f t="shared" si="75"/>
        <v>7.8</v>
      </c>
      <c r="AK126" s="13">
        <f t="shared" si="83"/>
        <v>8.468975034319528E-4</v>
      </c>
      <c r="AL126" s="14">
        <f t="shared" si="84"/>
        <v>12.803518362183228</v>
      </c>
      <c r="AM126" s="12">
        <f t="shared" si="76"/>
        <v>7.8</v>
      </c>
      <c r="AN126" s="13">
        <f t="shared" si="85"/>
        <v>1.1245617492377513E-3</v>
      </c>
      <c r="AO126" s="14">
        <f t="shared" si="77"/>
        <v>17.001286398208556</v>
      </c>
      <c r="AP126" s="12">
        <f t="shared" si="78"/>
        <v>7.8</v>
      </c>
      <c r="AQ126" s="13">
        <f t="shared" si="86"/>
        <v>3.7962557641216489E-3</v>
      </c>
      <c r="AR126" s="14">
        <f t="shared" si="79"/>
        <v>57.392341087921089</v>
      </c>
      <c r="AS126" s="12">
        <f t="shared" si="80"/>
        <v>7.8</v>
      </c>
      <c r="AT126" s="13">
        <f t="shared" si="87"/>
        <v>5.3697649346693133E-3</v>
      </c>
      <c r="AU126" s="14">
        <f t="shared" si="81"/>
        <v>81.180879224507393</v>
      </c>
      <c r="AV126" s="12">
        <f t="shared" si="73"/>
        <v>7.8</v>
      </c>
      <c r="AW126" s="13">
        <f t="shared" si="82"/>
        <v>7.4970783282516751E-4</v>
      </c>
      <c r="AX126" s="15">
        <f t="shared" si="74"/>
        <v>7.8</v>
      </c>
      <c r="AY126" s="15">
        <f t="shared" si="56"/>
        <v>3.8760000000000003E-2</v>
      </c>
      <c r="AZ126" s="12"/>
      <c r="BA126" s="15"/>
      <c r="BB126" s="12"/>
      <c r="BC126" s="15"/>
    </row>
    <row r="127" spans="34:55" ht="12.75" x14ac:dyDescent="0.45">
      <c r="AI127" s="35"/>
      <c r="AJ127" s="12">
        <f t="shared" si="75"/>
        <v>8.35</v>
      </c>
      <c r="AK127" s="13">
        <f t="shared" si="83"/>
        <v>6.7088922344436862E-4</v>
      </c>
      <c r="AL127" s="14">
        <f t="shared" si="84"/>
        <v>11.623396088901186</v>
      </c>
      <c r="AM127" s="12">
        <f t="shared" si="76"/>
        <v>8.35</v>
      </c>
      <c r="AN127" s="13">
        <f t="shared" si="85"/>
        <v>8.9085758281356228E-4</v>
      </c>
      <c r="AO127" s="14">
        <f t="shared" si="77"/>
        <v>15.434426701149365</v>
      </c>
      <c r="AP127" s="12">
        <f t="shared" si="78"/>
        <v>8.35</v>
      </c>
      <c r="AQ127" s="13">
        <f t="shared" si="86"/>
        <v>3.0126322394760782E-3</v>
      </c>
      <c r="AR127" s="14">
        <f t="shared" si="79"/>
        <v>52.194932584913616</v>
      </c>
      <c r="AS127" s="12">
        <f t="shared" si="80"/>
        <v>8.35</v>
      </c>
      <c r="AT127" s="13">
        <f t="shared" si="87"/>
        <v>4.2537852769043106E-3</v>
      </c>
      <c r="AU127" s="14">
        <f t="shared" si="81"/>
        <v>73.698353502759701</v>
      </c>
      <c r="AV127" s="12">
        <f t="shared" si="73"/>
        <v>8.35</v>
      </c>
      <c r="AW127" s="13">
        <f t="shared" si="82"/>
        <v>5.9390505520904148E-4</v>
      </c>
      <c r="AX127" s="15">
        <f t="shared" si="74"/>
        <v>8.35</v>
      </c>
      <c r="AY127" s="15">
        <f t="shared" si="56"/>
        <v>3.8760000000000003E-2</v>
      </c>
      <c r="AZ127" s="12"/>
      <c r="BA127" s="15"/>
      <c r="BB127" s="12"/>
      <c r="BC127" s="15"/>
    </row>
    <row r="128" spans="34:55" ht="12.75" x14ac:dyDescent="0.45">
      <c r="AI128" s="35"/>
      <c r="AJ128" s="12">
        <f t="shared" si="75"/>
        <v>8.9</v>
      </c>
      <c r="AK128" s="13">
        <f t="shared" si="83"/>
        <v>5.3057573102386051E-4</v>
      </c>
      <c r="AL128" s="14">
        <f t="shared" si="84"/>
        <v>10.443273815619147</v>
      </c>
      <c r="AM128" s="12">
        <f t="shared" si="76"/>
        <v>8.9</v>
      </c>
      <c r="AN128" s="13">
        <f t="shared" si="85"/>
        <v>7.0454865309698756E-4</v>
      </c>
      <c r="AO128" s="14">
        <f t="shared" si="77"/>
        <v>13.867567004090169</v>
      </c>
      <c r="AP128" s="12">
        <f t="shared" si="78"/>
        <v>8.9</v>
      </c>
      <c r="AQ128" s="13">
        <f t="shared" si="86"/>
        <v>2.3877326340686848E-3</v>
      </c>
      <c r="AR128" s="14">
        <f t="shared" si="79"/>
        <v>46.997524081906128</v>
      </c>
      <c r="AS128" s="12">
        <f t="shared" si="80"/>
        <v>8.9</v>
      </c>
      <c r="AT128" s="13">
        <f t="shared" si="87"/>
        <v>3.3641281317086293E-3</v>
      </c>
      <c r="AU128" s="14">
        <f t="shared" si="81"/>
        <v>66.215827781011996</v>
      </c>
      <c r="AV128" s="12">
        <f t="shared" si="73"/>
        <v>8.9</v>
      </c>
      <c r="AW128" s="13">
        <f t="shared" si="82"/>
        <v>4.6969910206465839E-4</v>
      </c>
      <c r="AX128" s="15">
        <f t="shared" si="74"/>
        <v>8.9</v>
      </c>
      <c r="AY128" s="15">
        <f t="shared" si="56"/>
        <v>3.8760000000000003E-2</v>
      </c>
      <c r="AZ128" s="12"/>
      <c r="BA128" s="15"/>
      <c r="BB128" s="12"/>
      <c r="BC128" s="15"/>
    </row>
    <row r="129" spans="35:55" ht="12.75" x14ac:dyDescent="0.45">
      <c r="AI129" s="35"/>
      <c r="AJ129" s="12">
        <f t="shared" si="75"/>
        <v>9.4499999999999993</v>
      </c>
      <c r="AK129" s="13">
        <f t="shared" si="83"/>
        <v>4.1743213714285726E-4</v>
      </c>
      <c r="AL129" s="14">
        <f t="shared" si="84"/>
        <v>9.2631515423371091</v>
      </c>
      <c r="AM129" s="12">
        <f t="shared" si="76"/>
        <v>9.4499999999999993</v>
      </c>
      <c r="AN129" s="13">
        <f t="shared" si="85"/>
        <v>5.543157224703252E-4</v>
      </c>
      <c r="AO129" s="14">
        <f t="shared" si="77"/>
        <v>12.300707307030979</v>
      </c>
      <c r="AP129" s="12">
        <f t="shared" si="78"/>
        <v>9.4499999999999993</v>
      </c>
      <c r="AQ129" s="13">
        <f t="shared" si="86"/>
        <v>1.8836690190340735E-3</v>
      </c>
      <c r="AR129" s="14">
        <f t="shared" si="79"/>
        <v>41.800115578898655</v>
      </c>
      <c r="AS129" s="12">
        <f t="shared" si="80"/>
        <v>9.4499999999999993</v>
      </c>
      <c r="AT129" s="13">
        <f t="shared" si="87"/>
        <v>2.6467415207448875E-3</v>
      </c>
      <c r="AU129" s="14">
        <f t="shared" si="81"/>
        <v>58.733302059264297</v>
      </c>
      <c r="AV129" s="12">
        <f t="shared" si="73"/>
        <v>9.4499999999999993</v>
      </c>
      <c r="AW129" s="13">
        <f t="shared" si="82"/>
        <v>3.6954381498021678E-4</v>
      </c>
      <c r="AX129" s="15">
        <f t="shared" si="74"/>
        <v>9.4499999999999993</v>
      </c>
      <c r="AY129" s="15">
        <f t="shared" si="56"/>
        <v>3.8760000000000003E-2</v>
      </c>
      <c r="AZ129" s="12"/>
      <c r="BA129" s="15"/>
      <c r="BB129" s="12"/>
      <c r="BC129" s="15"/>
    </row>
    <row r="130" spans="35:55" ht="12.75" x14ac:dyDescent="0.45">
      <c r="AI130" s="15" t="s">
        <v>80</v>
      </c>
      <c r="AJ130" s="12">
        <f>$AD$6</f>
        <v>10</v>
      </c>
      <c r="AK130" s="13">
        <f t="shared" si="83"/>
        <v>3.2528563199999994E-4</v>
      </c>
      <c r="AL130" s="14">
        <f t="shared" si="84"/>
        <v>8.0830292690550678</v>
      </c>
      <c r="AM130" s="12">
        <f>AJ130</f>
        <v>10</v>
      </c>
      <c r="AN130" s="13">
        <f t="shared" si="85"/>
        <v>4.3196260799999994E-4</v>
      </c>
      <c r="AO130" s="14">
        <f t="shared" si="77"/>
        <v>10.733847609971784</v>
      </c>
      <c r="AP130" s="12">
        <f>AJ130</f>
        <v>10</v>
      </c>
      <c r="AQ130" s="13">
        <f t="shared" si="86"/>
        <v>1.4730040319999996E-3</v>
      </c>
      <c r="AR130" s="14">
        <f t="shared" si="79"/>
        <v>36.602707075891161</v>
      </c>
      <c r="AS130" s="12">
        <f>AJ130</f>
        <v>10</v>
      </c>
      <c r="AT130" s="13">
        <f t="shared" si="87"/>
        <v>2.0624868000000004E-3</v>
      </c>
      <c r="AU130" s="14">
        <f t="shared" si="81"/>
        <v>51.250776337516605</v>
      </c>
      <c r="AV130" s="12">
        <f t="shared" si="73"/>
        <v>10</v>
      </c>
      <c r="AW130" s="13">
        <f t="shared" si="82"/>
        <v>2.8797507199999998E-4</v>
      </c>
      <c r="AX130" s="15">
        <f t="shared" si="74"/>
        <v>10</v>
      </c>
      <c r="AY130" s="15">
        <f t="shared" si="56"/>
        <v>3.8760000000000003E-2</v>
      </c>
      <c r="AZ130" s="12"/>
      <c r="BA130" s="15"/>
      <c r="BB130" s="12"/>
      <c r="BC130" s="15"/>
    </row>
    <row r="131" spans="35:55" ht="12.75" x14ac:dyDescent="0.45">
      <c r="AI131" s="35"/>
      <c r="AJ131" s="12"/>
      <c r="AK131" s="15"/>
      <c r="AL131" s="14"/>
      <c r="AM131" s="12"/>
      <c r="AN131" s="15"/>
      <c r="AO131" s="14"/>
      <c r="AP131" s="12"/>
      <c r="AQ131" s="15"/>
      <c r="AR131" s="14"/>
      <c r="AS131" s="12"/>
      <c r="AT131" s="15"/>
      <c r="AU131" s="14"/>
      <c r="AV131" s="12"/>
      <c r="AW131" s="15"/>
      <c r="AX131" s="15"/>
      <c r="AY131" s="15"/>
      <c r="AZ131" s="12"/>
      <c r="BA131" s="15"/>
      <c r="BB131" s="12"/>
      <c r="BC131" s="15"/>
    </row>
    <row r="132" spans="35:55" ht="12.75" x14ac:dyDescent="0.45">
      <c r="AI132" s="8" t="s">
        <v>81</v>
      </c>
      <c r="AJ132" s="12"/>
      <c r="AK132" s="15">
        <f>C17</f>
        <v>6.4799999999999996E-2</v>
      </c>
      <c r="AL132" s="14"/>
      <c r="AM132" s="12"/>
      <c r="AN132" s="15">
        <f>C18</f>
        <v>8.0299999999999996E-2</v>
      </c>
      <c r="AO132" s="14"/>
      <c r="AP132" s="12"/>
      <c r="AQ132" s="15">
        <f>C19</f>
        <v>0.1938</v>
      </c>
      <c r="AR132" s="14"/>
      <c r="AS132" s="12"/>
      <c r="AT132" s="15">
        <f>C20</f>
        <v>0.24299999999999999</v>
      </c>
      <c r="AU132" s="14"/>
      <c r="AV132" s="12"/>
      <c r="AW132" s="15"/>
      <c r="AX132" s="15"/>
      <c r="AY132" s="15"/>
      <c r="AZ132" s="12"/>
      <c r="BA132" s="15">
        <f>C8</f>
        <v>8.0299999999999996E-2</v>
      </c>
      <c r="BB132" s="12"/>
      <c r="BC132" s="15">
        <f>C9</f>
        <v>0.1938</v>
      </c>
    </row>
    <row r="133" spans="35:55" ht="12.75" x14ac:dyDescent="0.45">
      <c r="AI133" s="8" t="s">
        <v>38</v>
      </c>
      <c r="AJ133" s="12"/>
      <c r="AK133" s="15">
        <f>D17</f>
        <v>9.0000000000000011E-2</v>
      </c>
      <c r="AL133" s="14"/>
      <c r="AM133" s="12"/>
      <c r="AN133" s="15">
        <f>D18</f>
        <v>9.3333333333333338E-2</v>
      </c>
      <c r="AO133" s="14"/>
      <c r="AP133" s="12"/>
      <c r="AQ133" s="15">
        <f>D19</f>
        <v>0.10666666666666667</v>
      </c>
      <c r="AR133" s="14"/>
      <c r="AS133" s="12"/>
      <c r="AT133" s="15">
        <f>D20</f>
        <v>0.11</v>
      </c>
      <c r="AU133" s="14"/>
      <c r="AV133" s="12"/>
      <c r="AW133" s="15"/>
      <c r="AX133" s="15"/>
      <c r="AY133" s="15"/>
      <c r="AZ133" s="12"/>
      <c r="BA133" s="15">
        <v>0.05</v>
      </c>
      <c r="BB133" s="12"/>
      <c r="BC133" s="15">
        <v>0.05</v>
      </c>
    </row>
    <row r="134" spans="35:55" ht="12.75" x14ac:dyDescent="0.45">
      <c r="AI134" s="8" t="s">
        <v>43</v>
      </c>
      <c r="AJ134" s="12"/>
      <c r="AK134" s="15">
        <f>E17</f>
        <v>0.27</v>
      </c>
      <c r="AL134" s="14"/>
      <c r="AM134" s="12"/>
      <c r="AN134" s="15">
        <f>E18</f>
        <v>0.28000000000000003</v>
      </c>
      <c r="AO134" s="14"/>
      <c r="AP134" s="12"/>
      <c r="AQ134" s="15">
        <f>E19</f>
        <v>0.32</v>
      </c>
      <c r="AR134" s="14"/>
      <c r="AS134" s="12"/>
      <c r="AT134" s="15">
        <f>E20</f>
        <v>0.33</v>
      </c>
      <c r="AU134" s="14"/>
      <c r="AV134" s="12"/>
      <c r="AW134" s="15"/>
      <c r="AX134" s="15"/>
      <c r="AY134" s="15"/>
      <c r="AZ134" s="12"/>
      <c r="BA134" s="15">
        <v>0.15</v>
      </c>
      <c r="BB134" s="12"/>
      <c r="BC134" s="15">
        <v>0.15</v>
      </c>
    </row>
    <row r="135" spans="35:55" ht="12.75" x14ac:dyDescent="0.45">
      <c r="AI135" s="8"/>
      <c r="AJ135" s="12"/>
      <c r="AK135" s="15"/>
      <c r="AL135" s="14"/>
      <c r="AM135" s="12"/>
      <c r="AN135" s="15"/>
      <c r="AO135" s="14"/>
      <c r="AP135" s="12"/>
      <c r="AQ135" s="15"/>
      <c r="AR135" s="14"/>
      <c r="AS135" s="12"/>
      <c r="AT135" s="15"/>
      <c r="AU135" s="14"/>
      <c r="AZ135" s="12"/>
      <c r="BA135" s="15"/>
      <c r="BB135" s="12"/>
      <c r="BC135" s="15"/>
    </row>
    <row r="136" spans="35:55" ht="12.75" x14ac:dyDescent="0.45">
      <c r="AI136" s="8" t="s">
        <v>76</v>
      </c>
      <c r="AJ136" s="12"/>
      <c r="AK136" s="15">
        <f>F17</f>
        <v>1.8592</v>
      </c>
      <c r="AL136" s="14"/>
      <c r="AM136" s="12"/>
      <c r="AN136" s="15">
        <f>F18</f>
        <v>1.9212</v>
      </c>
      <c r="AO136" s="14"/>
      <c r="AP136" s="12"/>
      <c r="AQ136" s="15">
        <f>F19</f>
        <v>2.3752</v>
      </c>
      <c r="AR136" s="14"/>
      <c r="AS136" s="12"/>
      <c r="AT136" s="15">
        <f>F20</f>
        <v>2.5720000000000001</v>
      </c>
      <c r="AU136" s="14"/>
      <c r="AV136" s="12"/>
      <c r="AW136" s="15"/>
      <c r="AX136" s="15"/>
      <c r="AY136" s="15"/>
      <c r="AZ136" s="12"/>
      <c r="BA136" s="15">
        <v>1</v>
      </c>
      <c r="BB136" s="12"/>
      <c r="BC136" s="15">
        <v>1</v>
      </c>
    </row>
    <row r="137" spans="35:55" ht="12.75" x14ac:dyDescent="0.45">
      <c r="AI137" s="8"/>
      <c r="AJ137" s="12"/>
      <c r="AK137" s="15"/>
      <c r="AL137" s="14"/>
      <c r="AM137" s="12"/>
      <c r="AN137" s="15"/>
      <c r="AO137" s="14"/>
      <c r="AP137" s="12"/>
      <c r="AQ137" s="15"/>
      <c r="AR137" s="14"/>
      <c r="AS137" s="12"/>
      <c r="AT137" s="15"/>
      <c r="AU137" s="14"/>
      <c r="AZ137" s="12"/>
      <c r="BA137" s="15"/>
      <c r="BB137" s="12"/>
      <c r="BC137" s="15"/>
    </row>
    <row r="138" spans="35:55" ht="12.75" x14ac:dyDescent="0.45">
      <c r="AI138" s="8" t="s">
        <v>82</v>
      </c>
      <c r="AJ138" s="12"/>
      <c r="AK138" s="15"/>
      <c r="AL138" s="14"/>
      <c r="AM138" s="12"/>
      <c r="AN138" s="15"/>
      <c r="AO138" s="14"/>
      <c r="AP138" s="12"/>
      <c r="AQ138" s="15"/>
      <c r="AR138" s="14"/>
      <c r="AS138" s="12"/>
      <c r="AT138" s="15"/>
      <c r="AU138" s="14"/>
      <c r="AV138" s="12"/>
      <c r="AW138" s="15"/>
      <c r="AX138" s="15"/>
      <c r="AY138" s="15"/>
      <c r="AZ138" s="12"/>
      <c r="BA138" s="15"/>
      <c r="BB138" s="12"/>
      <c r="BC138" s="15"/>
    </row>
    <row r="139" spans="35:55" ht="12.75" x14ac:dyDescent="0.45">
      <c r="AI139" s="8" t="s">
        <v>78</v>
      </c>
      <c r="AJ139" s="12"/>
      <c r="AK139" s="15">
        <f>G17</f>
        <v>4.5</v>
      </c>
      <c r="AL139" s="14"/>
      <c r="AM139" s="12"/>
      <c r="AN139" s="15">
        <f>G18</f>
        <v>4.5</v>
      </c>
      <c r="AO139" s="14"/>
      <c r="AP139" s="12"/>
      <c r="AQ139" s="15">
        <f>G19</f>
        <v>4.5</v>
      </c>
      <c r="AR139" s="14"/>
      <c r="AS139" s="12"/>
      <c r="AT139" s="15">
        <f>G20</f>
        <v>4.5</v>
      </c>
      <c r="AU139" s="14"/>
      <c r="AV139" s="12"/>
      <c r="AW139" s="15"/>
      <c r="AX139" s="15"/>
      <c r="AY139" s="15"/>
      <c r="AZ139" s="12"/>
      <c r="BA139" s="15"/>
      <c r="BB139" s="12"/>
      <c r="BC139" s="15"/>
    </row>
    <row r="140" spans="35:55" ht="12.75" x14ac:dyDescent="0.45">
      <c r="AI140" s="35" t="s">
        <v>83</v>
      </c>
      <c r="AJ140" s="12"/>
      <c r="AK140" s="13">
        <f>H17</f>
        <v>0.15940799999999999</v>
      </c>
      <c r="AL140" s="14"/>
      <c r="AM140" s="12"/>
      <c r="AN140" s="13">
        <f>H18</f>
        <v>0.19751689951790169</v>
      </c>
      <c r="AO140" s="14"/>
      <c r="AP140" s="12"/>
      <c r="AQ140" s="13">
        <f>H19</f>
        <v>0.46898668654600512</v>
      </c>
      <c r="AR140" s="14"/>
      <c r="AS140" s="12"/>
      <c r="AT140" s="13">
        <f>H20</f>
        <v>0.59777584542532936</v>
      </c>
      <c r="AV140" s="12"/>
      <c r="AW140" s="15"/>
      <c r="AX140" s="15"/>
      <c r="AY140" s="15"/>
      <c r="AZ140" s="12"/>
      <c r="BA140" s="13">
        <f>BA141*BA132*AA6</f>
        <v>7.5560670119078466E-2</v>
      </c>
      <c r="BB140" s="39"/>
      <c r="BC140" s="13">
        <f>BC141*BC132*AA6</f>
        <v>0.27872194830735891</v>
      </c>
    </row>
    <row r="141" spans="35:55" ht="12.75" x14ac:dyDescent="0.45">
      <c r="AI141" s="35" t="s">
        <v>84</v>
      </c>
      <c r="AJ141" s="12"/>
      <c r="AK141" s="15">
        <f>D7</f>
        <v>2.46</v>
      </c>
      <c r="AL141" s="14"/>
      <c r="AM141" s="12"/>
      <c r="AN141" s="15">
        <f>D8</f>
        <v>2.4597372293636575</v>
      </c>
      <c r="AO141" s="14"/>
      <c r="AP141" s="12"/>
      <c r="AQ141" s="15">
        <f>D9</f>
        <v>2.4199519429618426</v>
      </c>
      <c r="AR141" s="14"/>
      <c r="AS141" s="12"/>
      <c r="AT141" s="15">
        <f>D10</f>
        <v>2.4599829029848945</v>
      </c>
      <c r="AW141" s="15"/>
      <c r="AX141" s="15"/>
      <c r="AY141" s="15"/>
      <c r="AZ141" s="12"/>
      <c r="BA141" s="15">
        <f>1.35*D8*C8^0.5</f>
        <v>0.94097970260371688</v>
      </c>
      <c r="BB141" s="12"/>
      <c r="BC141" s="15">
        <f>1.35*D9*C9^0.5</f>
        <v>1.4381937477159903</v>
      </c>
    </row>
    <row r="142" spans="35:55" x14ac:dyDescent="0.45">
      <c r="AW142" s="15"/>
      <c r="AX142" s="15"/>
      <c r="AY142" s="15"/>
    </row>
    <row r="242" spans="2:2" x14ac:dyDescent="0.45">
      <c r="B242" s="4" t="s">
        <v>85</v>
      </c>
    </row>
  </sheetData>
  <sheetProtection sheet="1" selectLockedCells="1"/>
  <protectedRanges>
    <protectedRange sqref="B12:B13 E12:E13" name="Intervallo5_1"/>
  </protectedRanges>
  <mergeCells count="5">
    <mergeCell ref="Z1:AD1"/>
    <mergeCell ref="B3:E3"/>
    <mergeCell ref="Z9:AB9"/>
    <mergeCell ref="Z13:AB13"/>
    <mergeCell ref="Z19:AB19"/>
  </mergeCells>
  <conditionalFormatting sqref="D13:E13 D23">
    <cfRule type="expression" dxfId="4" priority="4">
      <formula>$A$26="ordinaria"</formula>
    </cfRule>
    <cfRule type="expression" dxfId="3" priority="5">
      <formula>$A$26="ordinaria"</formula>
    </cfRule>
  </conditionalFormatting>
  <conditionalFormatting sqref="D12:E12">
    <cfRule type="expression" dxfId="2" priority="2">
      <formula>OR($B$12="T1",$B$12="")</formula>
    </cfRule>
    <cfRule type="expression" dxfId="1" priority="3">
      <formula>OR($B$12="T1",$B$12="")</formula>
    </cfRule>
  </conditionalFormatting>
  <conditionalFormatting sqref="E23">
    <cfRule type="expression" dxfId="0" priority="1">
      <formula>$A$26="ordinaria"</formula>
    </cfRule>
  </conditionalFormatting>
  <dataValidations count="3">
    <dataValidation type="list" allowBlank="1" showInputMessage="1" showErrorMessage="1" sqref="B12" xr:uid="{A2EAA4BD-2844-4BCA-A7A7-C7B58FD7251E}">
      <formula1>"T1,T2,T3,T4"</formula1>
    </dataValidation>
    <dataValidation type="list" allowBlank="1" showInputMessage="1" showErrorMessage="1" sqref="B14" xr:uid="{FD216710-20D2-4D82-9C86-D42E6128F77B}">
      <formula1>"A,B,C,D,E"</formula1>
    </dataValidation>
    <dataValidation type="list" allowBlank="1" showInputMessage="1" showErrorMessage="1" sqref="A26" xr:uid="{C8A91001-4F5F-4BC3-8396-14508C632246}">
      <formula1>"ordinaria,isolata alla base"</formula1>
    </dataValidation>
  </dataValidation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r:id="rId5">
            <anchor moveWithCells="1">
              <from>
                <xdr:col>30</xdr:col>
                <xdr:colOff>42863</xdr:colOff>
                <xdr:row>0</xdr:row>
                <xdr:rowOff>90488</xdr:rowOff>
              </from>
              <to>
                <xdr:col>34</xdr:col>
                <xdr:colOff>33338</xdr:colOff>
                <xdr:row>3</xdr:row>
                <xdr:rowOff>14288</xdr:rowOff>
              </to>
            </anchor>
          </objectPr>
        </oleObject>
      </mc:Choice>
      <mc:Fallback>
        <oleObject progId="Equation.DSMT4" shapeId="1025" r:id="rId4"/>
      </mc:Fallback>
    </mc:AlternateContent>
    <mc:AlternateContent xmlns:mc="http://schemas.openxmlformats.org/markup-compatibility/2006">
      <mc:Choice Requires="x14">
        <oleObject progId="Equation.DSMT4" shapeId="1026" r:id="rId6">
          <objectPr defaultSize="0" r:id="rId7">
            <anchor moveWithCells="1">
              <from>
                <xdr:col>30</xdr:col>
                <xdr:colOff>42863</xdr:colOff>
                <xdr:row>3</xdr:row>
                <xdr:rowOff>19050</xdr:rowOff>
              </from>
              <to>
                <xdr:col>32</xdr:col>
                <xdr:colOff>152400</xdr:colOff>
                <xdr:row>4</xdr:row>
                <xdr:rowOff>185738</xdr:rowOff>
              </to>
            </anchor>
          </objectPr>
        </oleObject>
      </mc:Choice>
      <mc:Fallback>
        <oleObject progId="Equation.DSMT4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Spettri di risposta NTC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Aurelio</dc:creator>
  <cp:lastModifiedBy>Aurelio</cp:lastModifiedBy>
  <dcterms:created xsi:type="dcterms:W3CDTF">2023-03-17T08:06:21Z</dcterms:created>
  <dcterms:modified xsi:type="dcterms:W3CDTF">2023-03-17T08:08:23Z</dcterms:modified>
</cp:coreProperties>
</file>